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uerg\Documents\_Ringen\_j&amp;s\Leiterkurs\trainingsplanung\"/>
    </mc:Choice>
  </mc:AlternateContent>
  <xr:revisionPtr revIDLastSave="0" documentId="13_ncr:1_{2D0CCE48-34D5-473F-8933-97D7613E62B3}" xr6:coauthVersionLast="41" xr6:coauthVersionMax="41" xr10:uidLastSave="{00000000-0000-0000-0000-000000000000}"/>
  <bookViews>
    <workbookView xWindow="-98" yWindow="-98" windowWidth="20715" windowHeight="13276" tabRatio="845" xr2:uid="{00000000-000D-0000-FFFF-FFFF00000000}"/>
  </bookViews>
  <sheets>
    <sheet name="Information" sheetId="17" r:id="rId1"/>
    <sheet name="Jan-Bsp" sheetId="36" state="hidden" r:id="rId2"/>
    <sheet name="Jan" sheetId="1" r:id="rId3"/>
    <sheet name="Feb" sheetId="19" r:id="rId4"/>
    <sheet name="Mär" sheetId="20" r:id="rId5"/>
    <sheet name="Apr" sheetId="23" r:id="rId6"/>
    <sheet name="Mai" sheetId="24" r:id="rId7"/>
    <sheet name="Jun" sheetId="25" r:id="rId8"/>
    <sheet name="Jul" sheetId="26" r:id="rId9"/>
    <sheet name="Aug" sheetId="27" r:id="rId10"/>
    <sheet name="Sep" sheetId="28" r:id="rId11"/>
    <sheet name="Okt" sheetId="29" r:id="rId12"/>
    <sheet name="Nov" sheetId="30" r:id="rId13"/>
    <sheet name="Dez" sheetId="31" r:id="rId14"/>
    <sheet name="Jahresstatistik" sheetId="33" r:id="rId15"/>
    <sheet name="Statistik_ohne" sheetId="34" state="hidden" r:id="rId16"/>
    <sheet name="Statistik_mit" sheetId="39" state="hidden" r:id="rId17"/>
    <sheet name="Zeitumfang" sheetId="40" r:id="rId18"/>
    <sheet name="Monatsvergleich" sheetId="37" r:id="rId19"/>
    <sheet name="Monatsvergleich_Div" sheetId="3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" i="33" l="1"/>
  <c r="D1" i="33"/>
  <c r="H17" i="39" l="1"/>
  <c r="H16" i="39"/>
  <c r="H15" i="39"/>
  <c r="H14" i="39"/>
  <c r="H13" i="39"/>
  <c r="H12" i="39"/>
  <c r="H11" i="39"/>
  <c r="H10" i="39"/>
  <c r="H9" i="39"/>
  <c r="H8" i="39"/>
  <c r="H7" i="39"/>
  <c r="W7" i="34"/>
  <c r="W8" i="34"/>
  <c r="W9" i="34"/>
  <c r="W10" i="34"/>
  <c r="W11" i="34"/>
  <c r="W12" i="34"/>
  <c r="W13" i="34"/>
  <c r="W14" i="34"/>
  <c r="W15" i="34"/>
  <c r="W16" i="34"/>
  <c r="W17" i="34"/>
  <c r="V17" i="34"/>
  <c r="V16" i="34"/>
  <c r="V15" i="34"/>
  <c r="V14" i="34"/>
  <c r="V13" i="34"/>
  <c r="V12" i="34"/>
  <c r="V11" i="34"/>
  <c r="V10" i="34"/>
  <c r="V9" i="34"/>
  <c r="V8" i="34"/>
  <c r="V7" i="34"/>
  <c r="H17" i="34"/>
  <c r="H16" i="34"/>
  <c r="H15" i="34"/>
  <c r="H14" i="34"/>
  <c r="I14" i="34" s="1"/>
  <c r="H13" i="34"/>
  <c r="H12" i="34"/>
  <c r="H11" i="34"/>
  <c r="H10" i="34"/>
  <c r="I10" i="34" s="1"/>
  <c r="H9" i="34"/>
  <c r="H8" i="34"/>
  <c r="H7" i="34"/>
  <c r="I39" i="36"/>
  <c r="T17" i="39"/>
  <c r="T16" i="39"/>
  <c r="T15" i="39"/>
  <c r="T14" i="39"/>
  <c r="T13" i="39"/>
  <c r="T12" i="39"/>
  <c r="T11" i="39"/>
  <c r="T10" i="39"/>
  <c r="T9" i="39"/>
  <c r="T8" i="39"/>
  <c r="T7" i="39"/>
  <c r="I17" i="34"/>
  <c r="I16" i="34"/>
  <c r="I15" i="34"/>
  <c r="I13" i="34"/>
  <c r="I12" i="34"/>
  <c r="I11" i="34"/>
  <c r="I9" i="34"/>
  <c r="I8" i="34"/>
  <c r="I7" i="34"/>
  <c r="I17" i="39"/>
  <c r="I16" i="39"/>
  <c r="I15" i="39"/>
  <c r="I14" i="39"/>
  <c r="I13" i="39"/>
  <c r="I12" i="39"/>
  <c r="I11" i="39"/>
  <c r="I10" i="39"/>
  <c r="I9" i="39"/>
  <c r="I8" i="39"/>
  <c r="I7" i="39"/>
  <c r="P17" i="39"/>
  <c r="P16" i="39"/>
  <c r="P15" i="39"/>
  <c r="P14" i="39"/>
  <c r="P13" i="39"/>
  <c r="P12" i="39"/>
  <c r="P11" i="39"/>
  <c r="P10" i="39"/>
  <c r="P9" i="39"/>
  <c r="P8" i="39"/>
  <c r="P7" i="39"/>
  <c r="I19" i="33" l="1"/>
  <c r="I18" i="33"/>
  <c r="I17" i="33"/>
  <c r="I16" i="33"/>
  <c r="I15" i="33"/>
  <c r="I14" i="33"/>
  <c r="I13" i="33"/>
  <c r="I12" i="33"/>
  <c r="I11" i="33"/>
  <c r="I10" i="33"/>
  <c r="I9" i="33"/>
  <c r="I39" i="19"/>
  <c r="I39" i="20"/>
  <c r="I39" i="23"/>
  <c r="I39" i="24"/>
  <c r="I39" i="25"/>
  <c r="I39" i="26"/>
  <c r="I39" i="27"/>
  <c r="I39" i="28"/>
  <c r="I39" i="29"/>
  <c r="I39" i="30"/>
  <c r="I39" i="31"/>
  <c r="I39" i="1"/>
  <c r="I8" i="33" l="1"/>
  <c r="I20" i="33" s="1"/>
  <c r="H6" i="34"/>
  <c r="H6" i="39"/>
  <c r="R1" i="36"/>
  <c r="D1" i="36"/>
  <c r="D1" i="19"/>
  <c r="D1" i="20"/>
  <c r="D1" i="23"/>
  <c r="D1" i="24"/>
  <c r="D1" i="25"/>
  <c r="D1" i="26"/>
  <c r="D1" i="27"/>
  <c r="D1" i="28"/>
  <c r="D1" i="29"/>
  <c r="D1" i="30"/>
  <c r="D1" i="31"/>
  <c r="D1" i="1"/>
  <c r="C39" i="19" l="1"/>
  <c r="B7" i="39" s="1"/>
  <c r="D39" i="19"/>
  <c r="C7" i="39" s="1"/>
  <c r="E39" i="19"/>
  <c r="D7" i="39" s="1"/>
  <c r="G39" i="19"/>
  <c r="F7" i="39" s="1"/>
  <c r="H39" i="19"/>
  <c r="G7" i="39" s="1"/>
  <c r="C39" i="20"/>
  <c r="B8" i="39" s="1"/>
  <c r="D39" i="20"/>
  <c r="C8" i="39" s="1"/>
  <c r="E39" i="20"/>
  <c r="D8" i="39" s="1"/>
  <c r="G39" i="20"/>
  <c r="F8" i="39" s="1"/>
  <c r="H39" i="20"/>
  <c r="G8" i="39" s="1"/>
  <c r="C39" i="23"/>
  <c r="B9" i="39" s="1"/>
  <c r="D39" i="23"/>
  <c r="C9" i="39" s="1"/>
  <c r="E39" i="23"/>
  <c r="D9" i="39" s="1"/>
  <c r="G39" i="23"/>
  <c r="F9" i="39" s="1"/>
  <c r="H39" i="23"/>
  <c r="G9" i="39" s="1"/>
  <c r="C39" i="24"/>
  <c r="B10" i="39" s="1"/>
  <c r="D39" i="24"/>
  <c r="C10" i="39" s="1"/>
  <c r="E39" i="24"/>
  <c r="D10" i="39" s="1"/>
  <c r="G39" i="24"/>
  <c r="F10" i="39" s="1"/>
  <c r="H39" i="24"/>
  <c r="G10" i="39" s="1"/>
  <c r="C39" i="25"/>
  <c r="B11" i="39" s="1"/>
  <c r="D39" i="25"/>
  <c r="C11" i="39" s="1"/>
  <c r="E39" i="25"/>
  <c r="D11" i="39" s="1"/>
  <c r="G39" i="25"/>
  <c r="G13" i="33" s="1"/>
  <c r="H39" i="25"/>
  <c r="G11" i="39" s="1"/>
  <c r="C39" i="26"/>
  <c r="B12" i="39" s="1"/>
  <c r="D39" i="26"/>
  <c r="C12" i="39" s="1"/>
  <c r="E39" i="26"/>
  <c r="D12" i="39" s="1"/>
  <c r="G39" i="26"/>
  <c r="F12" i="39" s="1"/>
  <c r="H39" i="26"/>
  <c r="G12" i="39" s="1"/>
  <c r="C39" i="27"/>
  <c r="B13" i="34" s="1"/>
  <c r="D39" i="27"/>
  <c r="C13" i="39" s="1"/>
  <c r="E39" i="27"/>
  <c r="D13" i="39" s="1"/>
  <c r="G39" i="27"/>
  <c r="F13" i="39" s="1"/>
  <c r="H39" i="27"/>
  <c r="G13" i="34" s="1"/>
  <c r="C39" i="28"/>
  <c r="B14" i="39" s="1"/>
  <c r="D39" i="28"/>
  <c r="C14" i="39" s="1"/>
  <c r="E39" i="28"/>
  <c r="D14" i="39" s="1"/>
  <c r="G39" i="28"/>
  <c r="F14" i="39" s="1"/>
  <c r="H39" i="28"/>
  <c r="G14" i="39" s="1"/>
  <c r="C39" i="29"/>
  <c r="C17" i="33" s="1"/>
  <c r="D39" i="29"/>
  <c r="C15" i="39" s="1"/>
  <c r="E39" i="29"/>
  <c r="D15" i="39" s="1"/>
  <c r="G39" i="29"/>
  <c r="F15" i="39" s="1"/>
  <c r="H39" i="29"/>
  <c r="G15" i="39" s="1"/>
  <c r="C39" i="30"/>
  <c r="B16" i="39" s="1"/>
  <c r="D39" i="30"/>
  <c r="C16" i="39" s="1"/>
  <c r="E39" i="30"/>
  <c r="D16" i="39" s="1"/>
  <c r="G39" i="30"/>
  <c r="F16" i="39" s="1"/>
  <c r="H39" i="30"/>
  <c r="G16" i="39" s="1"/>
  <c r="C39" i="31"/>
  <c r="B17" i="39" s="1"/>
  <c r="D39" i="31"/>
  <c r="C17" i="39" s="1"/>
  <c r="E39" i="31"/>
  <c r="D17" i="34" s="1"/>
  <c r="G39" i="31"/>
  <c r="F17" i="34" s="1"/>
  <c r="H39" i="31"/>
  <c r="G17" i="39" s="1"/>
  <c r="K39" i="19"/>
  <c r="K7" i="39" s="1"/>
  <c r="M39" i="19"/>
  <c r="M7" i="39" s="1"/>
  <c r="K39" i="20"/>
  <c r="K8" i="39" s="1"/>
  <c r="M39" i="20"/>
  <c r="M8" i="34" s="1"/>
  <c r="K39" i="23"/>
  <c r="K9" i="39" s="1"/>
  <c r="M39" i="23"/>
  <c r="M9" i="39" s="1"/>
  <c r="K39" i="24"/>
  <c r="K10" i="39" s="1"/>
  <c r="M39" i="24"/>
  <c r="M10" i="39" s="1"/>
  <c r="K39" i="25"/>
  <c r="K11" i="39" s="1"/>
  <c r="M39" i="25"/>
  <c r="M11" i="39" s="1"/>
  <c r="K39" i="26"/>
  <c r="K12" i="39" s="1"/>
  <c r="M39" i="26"/>
  <c r="M12" i="39" s="1"/>
  <c r="K39" i="27"/>
  <c r="K13" i="39" s="1"/>
  <c r="M39" i="27"/>
  <c r="M13" i="39" s="1"/>
  <c r="K39" i="28"/>
  <c r="K14" i="39" s="1"/>
  <c r="M39" i="28"/>
  <c r="M14" i="39" s="1"/>
  <c r="K39" i="29"/>
  <c r="K15" i="39" s="1"/>
  <c r="M39" i="29"/>
  <c r="M15" i="39" s="1"/>
  <c r="K39" i="30"/>
  <c r="K16" i="39" s="1"/>
  <c r="M39" i="30"/>
  <c r="M16" i="39" s="1"/>
  <c r="K39" i="31"/>
  <c r="K17" i="39" s="1"/>
  <c r="M39" i="31"/>
  <c r="M17" i="39" s="1"/>
  <c r="N39" i="19"/>
  <c r="O7" i="34" s="1"/>
  <c r="P7" i="34" s="1"/>
  <c r="O39" i="19"/>
  <c r="Q39" i="19"/>
  <c r="S7" i="34" s="1"/>
  <c r="N39" i="20"/>
  <c r="O8" i="39" s="1"/>
  <c r="O39" i="20"/>
  <c r="Q39" i="20"/>
  <c r="P10" i="33" s="1"/>
  <c r="N39" i="23"/>
  <c r="O9" i="39" s="1"/>
  <c r="O39" i="23"/>
  <c r="Q39" i="23"/>
  <c r="S9" i="39" s="1"/>
  <c r="N39" i="24"/>
  <c r="O10" i="39" s="1"/>
  <c r="O39" i="24"/>
  <c r="Q10" i="34" s="1"/>
  <c r="R10" i="34" s="1"/>
  <c r="Q39" i="24"/>
  <c r="S10" i="39" s="1"/>
  <c r="N39" i="25"/>
  <c r="O11" i="39" s="1"/>
  <c r="O39" i="25"/>
  <c r="Q39" i="25"/>
  <c r="S11" i="34" s="1"/>
  <c r="N39" i="26"/>
  <c r="O12" i="39" s="1"/>
  <c r="O39" i="26"/>
  <c r="Q39" i="26"/>
  <c r="S12" i="39" s="1"/>
  <c r="N39" i="27"/>
  <c r="O13" i="34" s="1"/>
  <c r="P13" i="34" s="1"/>
  <c r="O39" i="27"/>
  <c r="Q39" i="27"/>
  <c r="S13" i="39" s="1"/>
  <c r="N39" i="28"/>
  <c r="O14" i="39" s="1"/>
  <c r="O39" i="28"/>
  <c r="Q14" i="34" s="1"/>
  <c r="R14" i="34" s="1"/>
  <c r="Q39" i="28"/>
  <c r="S14" i="39" s="1"/>
  <c r="N39" i="29"/>
  <c r="O15" i="39" s="1"/>
  <c r="O39" i="29"/>
  <c r="Q15" i="34" s="1"/>
  <c r="R15" i="34" s="1"/>
  <c r="Q39" i="29"/>
  <c r="S15" i="34" s="1"/>
  <c r="N39" i="30"/>
  <c r="O16" i="39" s="1"/>
  <c r="O39" i="30"/>
  <c r="Q39" i="30"/>
  <c r="S16" i="34" s="1"/>
  <c r="N39" i="31"/>
  <c r="O17" i="34" s="1"/>
  <c r="P17" i="34" s="1"/>
  <c r="O39" i="31"/>
  <c r="Q39" i="31"/>
  <c r="S17" i="39" s="1"/>
  <c r="Q39" i="1"/>
  <c r="S6" i="39" s="1"/>
  <c r="C39" i="1"/>
  <c r="B6" i="39" s="1"/>
  <c r="D39" i="1"/>
  <c r="C6" i="39" s="1"/>
  <c r="E39" i="1"/>
  <c r="D6" i="34" s="1"/>
  <c r="G39" i="1"/>
  <c r="F6" i="39" s="1"/>
  <c r="H39" i="1"/>
  <c r="G6" i="39" s="1"/>
  <c r="K39" i="1"/>
  <c r="K6" i="39" s="1"/>
  <c r="M39" i="1"/>
  <c r="M6" i="34" s="1"/>
  <c r="N39" i="1"/>
  <c r="O6" i="39" s="1"/>
  <c r="O39" i="1"/>
  <c r="F8" i="34"/>
  <c r="G8" i="34"/>
  <c r="K8" i="34"/>
  <c r="B10" i="34"/>
  <c r="K10" i="34"/>
  <c r="G11" i="34"/>
  <c r="O11" i="34"/>
  <c r="P11" i="34" s="1"/>
  <c r="G14" i="34"/>
  <c r="O15" i="34"/>
  <c r="P15" i="34" s="1"/>
  <c r="D16" i="34"/>
  <c r="O16" i="34"/>
  <c r="P16" i="34" s="1"/>
  <c r="C17" i="34"/>
  <c r="A2" i="1"/>
  <c r="A2" i="19"/>
  <c r="A2" i="20"/>
  <c r="A2" i="23"/>
  <c r="A2" i="24"/>
  <c r="A2" i="25"/>
  <c r="A2" i="26"/>
  <c r="A2" i="27"/>
  <c r="A2" i="28"/>
  <c r="A2" i="29"/>
  <c r="A2" i="30"/>
  <c r="A2" i="31"/>
  <c r="D15" i="33"/>
  <c r="D19" i="33"/>
  <c r="E15" i="33"/>
  <c r="E18" i="33"/>
  <c r="G10" i="33"/>
  <c r="H10" i="33"/>
  <c r="H11" i="33"/>
  <c r="H12" i="33"/>
  <c r="H8" i="33"/>
  <c r="K10" i="33"/>
  <c r="K12" i="33"/>
  <c r="K13" i="33"/>
  <c r="K15" i="33"/>
  <c r="K18" i="33"/>
  <c r="K8" i="33"/>
  <c r="M9" i="33"/>
  <c r="M11" i="33"/>
  <c r="N10" i="33"/>
  <c r="N13" i="33"/>
  <c r="N14" i="33"/>
  <c r="N18" i="33"/>
  <c r="N19" i="33"/>
  <c r="O11" i="33"/>
  <c r="O15" i="33"/>
  <c r="O19" i="33"/>
  <c r="P15" i="33"/>
  <c r="B39" i="19"/>
  <c r="B9" i="33" s="1"/>
  <c r="B39" i="20"/>
  <c r="B10" i="33" s="1"/>
  <c r="B39" i="23"/>
  <c r="B11" i="33" s="1"/>
  <c r="B39" i="24"/>
  <c r="B12" i="33" s="1"/>
  <c r="B39" i="25"/>
  <c r="B13" i="33" s="1"/>
  <c r="B39" i="26"/>
  <c r="B14" i="33" s="1"/>
  <c r="B39" i="27"/>
  <c r="B15" i="33" s="1"/>
  <c r="B39" i="28"/>
  <c r="B16" i="33" s="1"/>
  <c r="B39" i="29"/>
  <c r="B17" i="33" s="1"/>
  <c r="B39" i="30"/>
  <c r="B18" i="33" s="1"/>
  <c r="B39" i="31"/>
  <c r="B19" i="33" s="1"/>
  <c r="B39" i="1"/>
  <c r="B8" i="33" s="1"/>
  <c r="B39" i="36"/>
  <c r="L39" i="19"/>
  <c r="J39" i="19"/>
  <c r="L39" i="20"/>
  <c r="J39" i="20"/>
  <c r="L39" i="23"/>
  <c r="J39" i="23"/>
  <c r="L39" i="24"/>
  <c r="J39" i="24"/>
  <c r="L39" i="25"/>
  <c r="J39" i="25"/>
  <c r="L39" i="26"/>
  <c r="J39" i="26"/>
  <c r="L39" i="27"/>
  <c r="J39" i="27"/>
  <c r="L39" i="28"/>
  <c r="J39" i="28"/>
  <c r="L39" i="29"/>
  <c r="J39" i="29"/>
  <c r="L39" i="30"/>
  <c r="J39" i="30"/>
  <c r="L39" i="31"/>
  <c r="J39" i="31"/>
  <c r="L39" i="1"/>
  <c r="J39" i="1"/>
  <c r="A2" i="36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C39" i="36"/>
  <c r="D39" i="36"/>
  <c r="E39" i="36"/>
  <c r="G39" i="36"/>
  <c r="H39" i="36"/>
  <c r="K39" i="36"/>
  <c r="M39" i="36"/>
  <c r="N39" i="36"/>
  <c r="O39" i="36"/>
  <c r="Q39" i="36"/>
  <c r="F20" i="33"/>
  <c r="I6" i="34" l="1"/>
  <c r="M8" i="33"/>
  <c r="Q6" i="39"/>
  <c r="Q17" i="39"/>
  <c r="Q15" i="39"/>
  <c r="Q8" i="39"/>
  <c r="Q13" i="39"/>
  <c r="Q11" i="39"/>
  <c r="Q16" i="39"/>
  <c r="Q14" i="39"/>
  <c r="W14" i="39" s="1"/>
  <c r="Q9" i="39"/>
  <c r="V9" i="39" s="1"/>
  <c r="Q7" i="39"/>
  <c r="Q12" i="39"/>
  <c r="Q10" i="39"/>
  <c r="O8" i="33"/>
  <c r="Q6" i="34"/>
  <c r="V6" i="34" s="1"/>
  <c r="A15" i="39"/>
  <c r="R1" i="29"/>
  <c r="A16" i="39"/>
  <c r="R1" i="30"/>
  <c r="A12" i="39"/>
  <c r="R1" i="26"/>
  <c r="A8" i="39"/>
  <c r="R1" i="20"/>
  <c r="C6" i="34"/>
  <c r="S16" i="39"/>
  <c r="A7" i="39"/>
  <c r="R1" i="19"/>
  <c r="M16" i="33"/>
  <c r="C19" i="33"/>
  <c r="A14" i="39"/>
  <c r="R1" i="28"/>
  <c r="A10" i="39"/>
  <c r="R1" i="24"/>
  <c r="A6" i="39"/>
  <c r="R1" i="1"/>
  <c r="G17" i="34"/>
  <c r="A11" i="39"/>
  <c r="R1" i="25"/>
  <c r="N12" i="33"/>
  <c r="G16" i="33"/>
  <c r="E13" i="33"/>
  <c r="A17" i="39"/>
  <c r="R1" i="31"/>
  <c r="A13" i="39"/>
  <c r="R1" i="27"/>
  <c r="A9" i="39"/>
  <c r="R1" i="23"/>
  <c r="K6" i="34"/>
  <c r="P12" i="33"/>
  <c r="O16" i="33"/>
  <c r="M9" i="34"/>
  <c r="N9" i="34" s="1"/>
  <c r="C15" i="33"/>
  <c r="P19" i="33"/>
  <c r="P9" i="33"/>
  <c r="H19" i="33"/>
  <c r="E8" i="33"/>
  <c r="E9" i="33"/>
  <c r="D14" i="33"/>
  <c r="C12" i="33"/>
  <c r="F14" i="34"/>
  <c r="F11" i="34"/>
  <c r="K9" i="34"/>
  <c r="N7" i="39"/>
  <c r="P18" i="33"/>
  <c r="O14" i="33"/>
  <c r="N15" i="33"/>
  <c r="N11" i="33"/>
  <c r="M15" i="33"/>
  <c r="K11" i="33"/>
  <c r="H15" i="33"/>
  <c r="G19" i="33"/>
  <c r="D8" i="33"/>
  <c r="D11" i="33"/>
  <c r="S10" i="34"/>
  <c r="K17" i="34"/>
  <c r="O12" i="34"/>
  <c r="P12" i="34" s="1"/>
  <c r="C9" i="34"/>
  <c r="F11" i="39"/>
  <c r="G12" i="34"/>
  <c r="F10" i="34"/>
  <c r="R39" i="31"/>
  <c r="O10" i="33"/>
  <c r="E19" i="33"/>
  <c r="C14" i="33"/>
  <c r="R39" i="30"/>
  <c r="O13" i="33"/>
  <c r="H14" i="33"/>
  <c r="G12" i="33"/>
  <c r="G15" i="34"/>
  <c r="C14" i="34"/>
  <c r="B12" i="34"/>
  <c r="D11" i="34"/>
  <c r="Q9" i="34"/>
  <c r="R9" i="34" s="1"/>
  <c r="Q8" i="34"/>
  <c r="R8" i="34" s="1"/>
  <c r="S8" i="39"/>
  <c r="K16" i="33"/>
  <c r="G15" i="33"/>
  <c r="O12" i="33"/>
  <c r="G18" i="33"/>
  <c r="C11" i="33"/>
  <c r="B15" i="34"/>
  <c r="F13" i="34"/>
  <c r="Q11" i="34"/>
  <c r="R11" i="34" s="1"/>
  <c r="N8" i="34"/>
  <c r="D17" i="39"/>
  <c r="N17" i="33"/>
  <c r="G11" i="33"/>
  <c r="C18" i="33"/>
  <c r="K16" i="34"/>
  <c r="F7" i="34"/>
  <c r="P17" i="33"/>
  <c r="P11" i="33"/>
  <c r="N8" i="33"/>
  <c r="N16" i="33"/>
  <c r="M19" i="33"/>
  <c r="M14" i="33"/>
  <c r="H17" i="33"/>
  <c r="H13" i="33"/>
  <c r="G8" i="33"/>
  <c r="E11" i="33"/>
  <c r="C16" i="33"/>
  <c r="S8" i="34"/>
  <c r="F16" i="34"/>
  <c r="D15" i="34"/>
  <c r="M14" i="34"/>
  <c r="F9" i="34"/>
  <c r="O8" i="34"/>
  <c r="P8" i="34" s="1"/>
  <c r="D8" i="34"/>
  <c r="D7" i="34"/>
  <c r="B15" i="39"/>
  <c r="H18" i="33"/>
  <c r="S9" i="34"/>
  <c r="O14" i="34"/>
  <c r="P14" i="34" s="1"/>
  <c r="D13" i="34"/>
  <c r="F12" i="34"/>
  <c r="R39" i="23"/>
  <c r="R39" i="25"/>
  <c r="R39" i="1"/>
  <c r="R39" i="26"/>
  <c r="R39" i="24"/>
  <c r="P8" i="33"/>
  <c r="P16" i="33"/>
  <c r="M17" i="33"/>
  <c r="M12" i="33"/>
  <c r="K19" i="33"/>
  <c r="H16" i="33"/>
  <c r="G14" i="33"/>
  <c r="G9" i="33"/>
  <c r="E17" i="33"/>
  <c r="E10" i="33"/>
  <c r="D17" i="33"/>
  <c r="D10" i="33"/>
  <c r="O6" i="34"/>
  <c r="M17" i="34"/>
  <c r="N17" i="34" s="1"/>
  <c r="C15" i="34"/>
  <c r="K14" i="34"/>
  <c r="B14" i="34"/>
  <c r="M12" i="34"/>
  <c r="B11" i="34"/>
  <c r="D9" i="34"/>
  <c r="C8" i="34"/>
  <c r="R39" i="36"/>
  <c r="R39" i="19"/>
  <c r="R39" i="27"/>
  <c r="P14" i="33"/>
  <c r="O18" i="33"/>
  <c r="M18" i="33"/>
  <c r="M10" i="33"/>
  <c r="K14" i="33"/>
  <c r="E14" i="33"/>
  <c r="D18" i="33"/>
  <c r="C10" i="33"/>
  <c r="S14" i="34"/>
  <c r="M16" i="34"/>
  <c r="D12" i="34"/>
  <c r="K7" i="34"/>
  <c r="C7" i="34"/>
  <c r="R39" i="20"/>
  <c r="R39" i="29"/>
  <c r="A17" i="34"/>
  <c r="R39" i="28"/>
  <c r="P13" i="33"/>
  <c r="O17" i="33"/>
  <c r="O9" i="33"/>
  <c r="N9" i="33"/>
  <c r="M13" i="33"/>
  <c r="K17" i="33"/>
  <c r="K9" i="33"/>
  <c r="H9" i="33"/>
  <c r="G17" i="33"/>
  <c r="D13" i="33"/>
  <c r="D9" i="33"/>
  <c r="C13" i="33"/>
  <c r="C9" i="33"/>
  <c r="S13" i="34"/>
  <c r="F6" i="34"/>
  <c r="B17" i="34"/>
  <c r="C16" i="34"/>
  <c r="F15" i="34"/>
  <c r="M13" i="34"/>
  <c r="C13" i="34"/>
  <c r="K12" i="34"/>
  <c r="O10" i="34"/>
  <c r="P10" i="34" s="1"/>
  <c r="D10" i="34"/>
  <c r="G7" i="34"/>
  <c r="B7" i="34"/>
  <c r="E16" i="33"/>
  <c r="E12" i="33"/>
  <c r="D16" i="33"/>
  <c r="D12" i="33"/>
  <c r="C8" i="33"/>
  <c r="S6" i="34"/>
  <c r="W6" i="34" s="1"/>
  <c r="S12" i="34"/>
  <c r="Q17" i="34"/>
  <c r="R17" i="34" s="1"/>
  <c r="G16" i="34"/>
  <c r="B16" i="34"/>
  <c r="K13" i="34"/>
  <c r="Q13" i="34"/>
  <c r="R13" i="34" s="1"/>
  <c r="C11" i="34"/>
  <c r="M10" i="34"/>
  <c r="N10" i="34" s="1"/>
  <c r="C10" i="34"/>
  <c r="G9" i="34"/>
  <c r="B9" i="34"/>
  <c r="B8" i="34"/>
  <c r="Q7" i="34"/>
  <c r="R7" i="34" s="1"/>
  <c r="A13" i="34"/>
  <c r="A16" i="34"/>
  <c r="A7" i="26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8" i="34"/>
  <c r="A10" i="33"/>
  <c r="A14" i="33"/>
  <c r="A12" i="34"/>
  <c r="A18" i="33"/>
  <c r="A14" i="34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9" i="34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12" i="33"/>
  <c r="A10" i="34"/>
  <c r="A7" i="34"/>
  <c r="A11" i="34"/>
  <c r="A15" i="34"/>
  <c r="A16" i="33"/>
  <c r="S17" i="34"/>
  <c r="G6" i="34"/>
  <c r="B6" i="34"/>
  <c r="Q16" i="34"/>
  <c r="R16" i="34" s="1"/>
  <c r="Q12" i="34"/>
  <c r="R12" i="34" s="1"/>
  <c r="O9" i="34"/>
  <c r="P9" i="34" s="1"/>
  <c r="M6" i="39"/>
  <c r="D6" i="39"/>
  <c r="O17" i="39"/>
  <c r="S15" i="39"/>
  <c r="O13" i="39"/>
  <c r="S11" i="39"/>
  <c r="V10" i="39"/>
  <c r="S7" i="39"/>
  <c r="O7" i="39"/>
  <c r="M8" i="39"/>
  <c r="V8" i="39" s="1"/>
  <c r="F17" i="39"/>
  <c r="G13" i="39"/>
  <c r="B13" i="39"/>
  <c r="M15" i="34"/>
  <c r="C12" i="34"/>
  <c r="M11" i="34"/>
  <c r="G10" i="34"/>
  <c r="K15" i="34"/>
  <c r="D14" i="34"/>
  <c r="K11" i="34"/>
  <c r="M7" i="34"/>
  <c r="N9" i="39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9" i="33"/>
  <c r="A11" i="33"/>
  <c r="A13" i="33"/>
  <c r="A15" i="33"/>
  <c r="A17" i="33"/>
  <c r="A19" i="33"/>
  <c r="A8" i="33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6" i="34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B20" i="33"/>
  <c r="N16" i="39"/>
  <c r="N14" i="39"/>
  <c r="N12" i="39"/>
  <c r="N10" i="39"/>
  <c r="N17" i="39"/>
  <c r="N15" i="39"/>
  <c r="N13" i="39"/>
  <c r="N11" i="39"/>
  <c r="V16" i="39"/>
  <c r="W16" i="39"/>
  <c r="V12" i="39"/>
  <c r="W12" i="39"/>
  <c r="V6" i="39" l="1"/>
  <c r="W6" i="39"/>
  <c r="I6" i="39" s="1"/>
  <c r="R7" i="39"/>
  <c r="W17" i="39"/>
  <c r="R17" i="39" s="1"/>
  <c r="R9" i="39"/>
  <c r="W9" i="39"/>
  <c r="W11" i="39"/>
  <c r="R11" i="39" s="1"/>
  <c r="R14" i="39"/>
  <c r="R8" i="39"/>
  <c r="V11" i="39"/>
  <c r="R12" i="39"/>
  <c r="R16" i="39"/>
  <c r="W10" i="39"/>
  <c r="R10" i="39" s="1"/>
  <c r="N12" i="34"/>
  <c r="V15" i="39"/>
  <c r="D20" i="33"/>
  <c r="K20" i="33"/>
  <c r="M20" i="33"/>
  <c r="D25" i="33" s="1"/>
  <c r="N13" i="34"/>
  <c r="W8" i="39"/>
  <c r="W15" i="39"/>
  <c r="R15" i="39" s="1"/>
  <c r="V14" i="39"/>
  <c r="W7" i="39"/>
  <c r="N8" i="39"/>
  <c r="N15" i="34"/>
  <c r="P20" i="33"/>
  <c r="D27" i="33" s="1"/>
  <c r="N14" i="34"/>
  <c r="N7" i="34"/>
  <c r="G20" i="33"/>
  <c r="N16" i="34"/>
  <c r="O20" i="33"/>
  <c r="D23" i="33" s="1"/>
  <c r="V17" i="39"/>
  <c r="C20" i="33"/>
  <c r="E20" i="33"/>
  <c r="D26" i="33" s="1"/>
  <c r="H20" i="33"/>
  <c r="N20" i="33"/>
  <c r="D24" i="33" s="1"/>
  <c r="V7" i="39"/>
  <c r="N11" i="34"/>
  <c r="V13" i="39"/>
  <c r="W13" i="39"/>
  <c r="R13" i="39" s="1"/>
  <c r="P6" i="39" l="1"/>
  <c r="T6" i="39"/>
  <c r="P6" i="34"/>
  <c r="N6" i="34"/>
  <c r="R6" i="34"/>
  <c r="N6" i="39"/>
  <c r="R6" i="39"/>
  <c r="O23" i="33"/>
  <c r="O25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Kaufmännische Berufsschule KBW</author>
    <author>Jürg Lippuner</author>
  </authors>
  <commentList>
    <comment ref="B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C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1" shapeId="0" xr:uid="{00000000-0006-0000-01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A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A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A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A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B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B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C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C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C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C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C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C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C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D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D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Kaufmännische Berufsschule KBW</author>
    <author>Jürg Lippuner</author>
  </authors>
  <commentList>
    <comment ref="B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C7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1" shapeId="0" xr:uid="{00000000-0006-0000-02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1" shapeId="0" xr:uid="{00000000-0006-0000-02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1" shapeId="0" xr:uid="{00000000-0006-0000-0200-00000B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3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6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6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7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7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8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8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8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Jürg Lippuner</author>
  </authors>
  <commentList>
    <comment ref="C7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D7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E7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G7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H7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K7" authorId="0" shapeId="0" xr:uid="{00000000-0006-0000-0900-000006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M7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N7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O7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  <comment ref="Q7" authorId="0" shapeId="0" xr:uid="{00000000-0006-0000-0900-00000A000000}">
      <text>
        <r>
          <rPr>
            <b/>
            <sz val="8"/>
            <color indexed="81"/>
            <rFont val="Tahoma"/>
            <family val="2"/>
          </rPr>
          <t>in Minuten</t>
        </r>
      </text>
    </comment>
  </commentList>
</comments>
</file>

<file path=xl/sharedStrings.xml><?xml version="1.0" encoding="utf-8"?>
<sst xmlns="http://schemas.openxmlformats.org/spreadsheetml/2006/main" count="781" uniqueCount="71">
  <si>
    <t>Ausdauer</t>
  </si>
  <si>
    <t>MQ</t>
  </si>
  <si>
    <t>IK</t>
  </si>
  <si>
    <t>aerob</t>
  </si>
  <si>
    <t>anaerob</t>
  </si>
  <si>
    <t>Muskelquer-</t>
  </si>
  <si>
    <t>Intramuskuläre</t>
  </si>
  <si>
    <t>ohne</t>
  </si>
  <si>
    <t>mit</t>
  </si>
  <si>
    <t>   z.B. KHW</t>
  </si>
  <si>
    <t>z. B. HNE</t>
  </si>
  <si>
    <t>schnittstraining</t>
  </si>
  <si>
    <t>Koordination</t>
  </si>
  <si>
    <t>Übersäuerung</t>
  </si>
  <si>
    <t>Kopfhüftwurf</t>
  </si>
  <si>
    <t>Halbnelson</t>
  </si>
  <si>
    <t>Bemerkungen</t>
  </si>
  <si>
    <t>Skifahren</t>
  </si>
  <si>
    <t>Beispiel</t>
  </si>
  <si>
    <t>Beim Verlassen des Feldes müssen Sie sich etwas gedulden, bis alle Monatsblätter in der Kopfzeile mit Ihrem Namen versehen sind.</t>
  </si>
  <si>
    <t>Einfaches elektronisches Trainingstagebuch</t>
  </si>
  <si>
    <t>Art</t>
  </si>
  <si>
    <t>Dauer</t>
  </si>
  <si>
    <t>Diverse</t>
  </si>
  <si>
    <t>Total</t>
  </si>
  <si>
    <t>BAS</t>
  </si>
  <si>
    <t>Kraft / force</t>
  </si>
  <si>
    <t>Ausdauer / endurance</t>
  </si>
  <si>
    <t>TET</t>
  </si>
  <si>
    <t>Technik-Taktik</t>
  </si>
  <si>
    <t>CON</t>
  </si>
  <si>
    <t>COMP</t>
  </si>
  <si>
    <t>Kampf / lutte</t>
  </si>
  <si>
    <t>Stand / debout</t>
  </si>
  <si>
    <t>Boden / parterre</t>
  </si>
  <si>
    <t>Situation</t>
  </si>
  <si>
    <t>Position</t>
  </si>
  <si>
    <t>bedingt</t>
  </si>
  <si>
    <t>Trainingskampf</t>
  </si>
  <si>
    <t>Bei der Eingabe nur die Zahl in Minuten eingeben (das Hochkomma für Minuten ist vorformatiert)</t>
  </si>
  <si>
    <t>KA</t>
  </si>
  <si>
    <t>Kraft-</t>
  </si>
  <si>
    <t>Laufen</t>
  </si>
  <si>
    <t>Skating</t>
  </si>
  <si>
    <t>BA, DBA</t>
  </si>
  <si>
    <t>DD</t>
  </si>
  <si>
    <t>BA, AK</t>
  </si>
  <si>
    <t>BA, BA-Vert.</t>
  </si>
  <si>
    <t>DD, EIN</t>
  </si>
  <si>
    <t/>
  </si>
  <si>
    <t>TTZ</t>
  </si>
  <si>
    <t>Tages-</t>
  </si>
  <si>
    <t>Trainings-</t>
  </si>
  <si>
    <t>Zeit</t>
  </si>
  <si>
    <t>in Minuten</t>
  </si>
  <si>
    <t>volle Trainings-zeit</t>
  </si>
  <si>
    <t>effektive Trainings-zeit</t>
  </si>
  <si>
    <t>und Wettkampf</t>
  </si>
  <si>
    <t>ohne Div</t>
  </si>
  <si>
    <t>mit Div</t>
  </si>
  <si>
    <t>Jürg Lippuner, Grabs</t>
  </si>
  <si>
    <t>Das Trainingstagebuch dürfen Sie kostenlos verwenden.</t>
  </si>
  <si>
    <t>Benutzungsrecht</t>
  </si>
  <si>
    <t>Belassen Sie folgende Angaben im Dokument:</t>
  </si>
  <si>
    <t>Einfaches Trainingstagebuch für Kampfsport</t>
  </si>
  <si>
    <t>Jürg Lippuner</t>
  </si>
  <si>
    <t>Trainingsprotokoll</t>
  </si>
  <si>
    <t>aktuelles Jahr eingeben</t>
  </si>
  <si>
    <t>Geben Sie im neben stehenden Feld Ihren vollständigen Namen ein.</t>
  </si>
  <si>
    <t>Mental</t>
  </si>
  <si>
    <t>Version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</si>
</sst>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0&quot;'&quot;"/>
    <numFmt numFmtId="166" formatCode="0\ &quot;h&quot;"/>
    <numFmt numFmtId="167" formatCode="mmmm\ yyyy"/>
  </numFmts>
  <fonts count="2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18" xfId="0" applyFont="1" applyFill="1" applyBorder="1"/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4" fillId="0" borderId="30" xfId="0" applyNumberFormat="1" applyFont="1" applyBorder="1" applyAlignment="1">
      <alignment horizontal="left" vertical="center"/>
    </xf>
    <xf numFmtId="165" fontId="0" fillId="0" borderId="11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0" borderId="42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47" xfId="0" applyNumberFormat="1" applyBorder="1" applyAlignment="1">
      <alignment vertical="center"/>
    </xf>
    <xf numFmtId="165" fontId="0" fillId="0" borderId="0" xfId="0" applyNumberFormat="1"/>
    <xf numFmtId="164" fontId="7" fillId="2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/>
    <xf numFmtId="0" fontId="9" fillId="0" borderId="27" xfId="0" applyFont="1" applyFill="1" applyBorder="1"/>
    <xf numFmtId="0" fontId="9" fillId="0" borderId="18" xfId="0" applyFont="1" applyFill="1" applyBorder="1"/>
    <xf numFmtId="0" fontId="9" fillId="0" borderId="0" xfId="0" applyFont="1"/>
    <xf numFmtId="164" fontId="10" fillId="2" borderId="2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10" fillId="2" borderId="48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4" fontId="9" fillId="0" borderId="16" xfId="0" applyNumberFormat="1" applyFont="1" applyBorder="1" applyAlignment="1">
      <alignment horizontal="center" vertical="center" wrapText="1"/>
    </xf>
    <xf numFmtId="165" fontId="11" fillId="2" borderId="49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3" xfId="0" applyNumberFormat="1" applyFont="1" applyBorder="1" applyAlignment="1" applyProtection="1">
      <alignment horizontal="center" vertical="center" wrapText="1"/>
      <protection locked="0"/>
    </xf>
    <xf numFmtId="165" fontId="11" fillId="0" borderId="15" xfId="0" applyNumberFormat="1" applyFont="1" applyBorder="1" applyAlignment="1" applyProtection="1">
      <alignment horizontal="center" vertical="center" wrapText="1"/>
      <protection locked="0"/>
    </xf>
    <xf numFmtId="165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165" fontId="11" fillId="0" borderId="44" xfId="0" applyNumberFormat="1" applyFont="1" applyBorder="1" applyAlignment="1" applyProtection="1">
      <alignment horizontal="center" vertical="center" wrapText="1"/>
      <protection locked="0"/>
    </xf>
    <xf numFmtId="165" fontId="11" fillId="0" borderId="29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4" fontId="9" fillId="0" borderId="7" xfId="0" applyNumberFormat="1" applyFont="1" applyBorder="1" applyAlignment="1">
      <alignment horizontal="center" vertical="center" wrapText="1"/>
    </xf>
    <xf numFmtId="165" fontId="11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165" fontId="11" fillId="0" borderId="45" xfId="0" applyNumberFormat="1" applyFont="1" applyBorder="1" applyAlignment="1" applyProtection="1">
      <alignment horizontal="center" vertical="center" wrapText="1"/>
      <protection locked="0"/>
    </xf>
    <xf numFmtId="165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vertical="center"/>
      <protection locked="0"/>
    </xf>
    <xf numFmtId="14" fontId="9" fillId="0" borderId="8" xfId="0" applyNumberFormat="1" applyFont="1" applyBorder="1" applyAlignment="1">
      <alignment horizontal="center" vertical="center" wrapText="1"/>
    </xf>
    <xf numFmtId="165" fontId="11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165" fontId="11" fillId="0" borderId="6" xfId="0" applyNumberFormat="1" applyFont="1" applyBorder="1" applyAlignment="1" applyProtection="1">
      <alignment horizontal="center" vertical="center" wrapText="1"/>
      <protection locked="0"/>
    </xf>
    <xf numFmtId="165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165" fontId="11" fillId="0" borderId="46" xfId="0" applyNumberFormat="1" applyFont="1" applyBorder="1" applyAlignment="1" applyProtection="1">
      <alignment horizontal="center" vertical="center" wrapText="1"/>
      <protection locked="0"/>
    </xf>
    <xf numFmtId="165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42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0" xfId="0" applyNumberFormat="1" applyFont="1"/>
    <xf numFmtId="164" fontId="7" fillId="0" borderId="30" xfId="0" applyNumberFormat="1" applyFont="1" applyBorder="1" applyAlignment="1">
      <alignment horizontal="left" vertical="center"/>
    </xf>
    <xf numFmtId="165" fontId="7" fillId="2" borderId="30" xfId="0" applyNumberFormat="1" applyFont="1" applyFill="1" applyBorder="1" applyAlignment="1">
      <alignment vertical="center"/>
    </xf>
    <xf numFmtId="165" fontId="9" fillId="0" borderId="11" xfId="0" applyNumberFormat="1" applyFont="1" applyBorder="1" applyAlignment="1">
      <alignment vertical="center"/>
    </xf>
    <xf numFmtId="165" fontId="9" fillId="0" borderId="31" xfId="0" applyNumberFormat="1" applyFont="1" applyBorder="1" applyAlignment="1">
      <alignment vertical="center"/>
    </xf>
    <xf numFmtId="165" fontId="9" fillId="0" borderId="12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9" fillId="0" borderId="0" xfId="0" applyFont="1" applyFill="1"/>
    <xf numFmtId="166" fontId="9" fillId="0" borderId="36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6" fontId="9" fillId="0" borderId="37" xfId="0" applyNumberFormat="1" applyFont="1" applyBorder="1" applyAlignment="1">
      <alignment vertical="center"/>
    </xf>
    <xf numFmtId="166" fontId="9" fillId="0" borderId="38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66" fontId="9" fillId="0" borderId="39" xfId="0" applyNumberFormat="1" applyFont="1" applyBorder="1" applyAlignment="1">
      <alignment vertical="center"/>
    </xf>
    <xf numFmtId="14" fontId="13" fillId="0" borderId="8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0" fontId="11" fillId="4" borderId="0" xfId="0" applyFont="1" applyFill="1"/>
    <xf numFmtId="0" fontId="9" fillId="4" borderId="20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8" fillId="7" borderId="27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 wrapText="1"/>
    </xf>
    <xf numFmtId="0" fontId="9" fillId="7" borderId="25" xfId="0" applyFont="1" applyFill="1" applyBorder="1" applyAlignment="1">
      <alignment horizontal="center" wrapText="1"/>
    </xf>
    <xf numFmtId="0" fontId="10" fillId="7" borderId="25" xfId="0" applyFont="1" applyFill="1" applyBorder="1" applyAlignment="1">
      <alignment horizontal="center" wrapText="1"/>
    </xf>
    <xf numFmtId="0" fontId="10" fillId="7" borderId="26" xfId="0" applyFont="1" applyFill="1" applyBorder="1" applyAlignment="1">
      <alignment horizontal="center" wrapText="1"/>
    </xf>
    <xf numFmtId="165" fontId="11" fillId="2" borderId="49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Border="1" applyAlignment="1" applyProtection="1">
      <alignment horizontal="left" vertical="center" wrapText="1"/>
      <protection locked="0"/>
    </xf>
    <xf numFmtId="165" fontId="11" fillId="0" borderId="15" xfId="0" applyNumberFormat="1" applyFont="1" applyBorder="1" applyAlignment="1" applyProtection="1">
      <alignment horizontal="left" vertical="center" wrapText="1"/>
      <protection locked="0"/>
    </xf>
    <xf numFmtId="165" fontId="11" fillId="2" borderId="34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 applyProtection="1">
      <alignment horizontal="left" vertical="center" wrapText="1"/>
      <protection locked="0"/>
    </xf>
    <xf numFmtId="165" fontId="11" fillId="0" borderId="1" xfId="0" applyNumberFormat="1" applyFont="1" applyBorder="1" applyAlignment="1" applyProtection="1">
      <alignment horizontal="left" vertical="center" wrapText="1"/>
      <protection locked="0"/>
    </xf>
    <xf numFmtId="165" fontId="11" fillId="2" borderId="35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 applyProtection="1">
      <alignment horizontal="left" vertical="center" wrapText="1"/>
      <protection locked="0"/>
    </xf>
    <xf numFmtId="165" fontId="11" fillId="0" borderId="6" xfId="0" applyNumberFormat="1" applyFont="1" applyBorder="1" applyAlignment="1" applyProtection="1">
      <alignment horizontal="left" vertical="center" wrapText="1"/>
      <protection locked="0"/>
    </xf>
    <xf numFmtId="0" fontId="10" fillId="4" borderId="4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5" fillId="4" borderId="0" xfId="0" applyFont="1" applyFill="1"/>
    <xf numFmtId="0" fontId="16" fillId="4" borderId="0" xfId="0" applyFont="1" applyFill="1"/>
    <xf numFmtId="14" fontId="11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/>
    <xf numFmtId="14" fontId="20" fillId="0" borderId="0" xfId="0" applyNumberFormat="1" applyFont="1" applyAlignment="1">
      <alignment horizontal="right" vertical="top"/>
    </xf>
    <xf numFmtId="165" fontId="12" fillId="4" borderId="9" xfId="0" applyNumberFormat="1" applyFont="1" applyFill="1" applyBorder="1" applyAlignment="1">
      <alignment horizontal="center"/>
    </xf>
    <xf numFmtId="0" fontId="9" fillId="7" borderId="33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0" fontId="9" fillId="4" borderId="35" xfId="0" applyFont="1" applyFill="1" applyBorder="1" applyAlignment="1">
      <alignment vertical="center"/>
    </xf>
    <xf numFmtId="0" fontId="6" fillId="4" borderId="4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2" fillId="4" borderId="20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 wrapText="1"/>
    </xf>
    <xf numFmtId="0" fontId="2" fillId="7" borderId="19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9" fillId="8" borderId="0" xfId="0" applyFont="1" applyFill="1"/>
    <xf numFmtId="14" fontId="14" fillId="8" borderId="0" xfId="0" applyNumberFormat="1" applyFont="1" applyFill="1"/>
    <xf numFmtId="0" fontId="9" fillId="8" borderId="0" xfId="0" applyFont="1" applyFill="1" applyAlignment="1">
      <alignment vertical="top"/>
    </xf>
    <xf numFmtId="0" fontId="22" fillId="8" borderId="0" xfId="0" applyFont="1" applyFill="1"/>
    <xf numFmtId="0" fontId="23" fillId="8" borderId="0" xfId="0" applyFont="1" applyFill="1"/>
    <xf numFmtId="0" fontId="24" fillId="8" borderId="0" xfId="0" applyFont="1" applyFill="1"/>
    <xf numFmtId="0" fontId="25" fillId="8" borderId="0" xfId="0" applyFont="1" applyFill="1"/>
    <xf numFmtId="0" fontId="17" fillId="8" borderId="0" xfId="0" applyFont="1" applyFill="1"/>
    <xf numFmtId="0" fontId="17" fillId="8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26" fillId="8" borderId="0" xfId="0" applyFont="1" applyFill="1" applyAlignment="1">
      <alignment wrapText="1"/>
    </xf>
    <xf numFmtId="0" fontId="18" fillId="8" borderId="0" xfId="0" applyFont="1" applyFill="1"/>
    <xf numFmtId="0" fontId="27" fillId="8" borderId="0" xfId="0" applyFont="1" applyFill="1"/>
    <xf numFmtId="0" fontId="28" fillId="8" borderId="0" xfId="0" applyFont="1" applyFill="1"/>
    <xf numFmtId="0" fontId="19" fillId="0" borderId="41" xfId="0" applyFont="1" applyFill="1" applyBorder="1" applyAlignment="1" applyProtection="1">
      <alignment horizontal="center" vertical="center"/>
      <protection locked="0"/>
    </xf>
    <xf numFmtId="167" fontId="20" fillId="0" borderId="0" xfId="0" applyNumberFormat="1" applyFont="1" applyAlignment="1">
      <alignment horizontal="right" vertical="top"/>
    </xf>
    <xf numFmtId="0" fontId="9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 wrapText="1"/>
    </xf>
    <xf numFmtId="165" fontId="9" fillId="0" borderId="42" xfId="0" applyNumberFormat="1" applyFont="1" applyBorder="1" applyAlignment="1">
      <alignment vertical="center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/>
    </xf>
    <xf numFmtId="0" fontId="19" fillId="5" borderId="55" xfId="0" applyFont="1" applyFill="1" applyBorder="1" applyAlignment="1" applyProtection="1">
      <alignment horizontal="left" vertical="center"/>
      <protection locked="0"/>
    </xf>
    <xf numFmtId="0" fontId="19" fillId="5" borderId="56" xfId="0" applyFont="1" applyFill="1" applyBorder="1" applyAlignment="1" applyProtection="1">
      <alignment horizontal="left" vertical="center"/>
      <protection locked="0"/>
    </xf>
    <xf numFmtId="0" fontId="10" fillId="6" borderId="54" xfId="0" applyFont="1" applyFill="1" applyBorder="1" applyAlignment="1">
      <alignment horizontal="center" wrapText="1"/>
    </xf>
    <xf numFmtId="0" fontId="10" fillId="6" borderId="26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10" fillId="4" borderId="4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9" fillId="6" borderId="28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10" fillId="6" borderId="28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5" xfId="0" applyFont="1" applyFill="1" applyBorder="1" applyAlignment="1">
      <alignment horizontal="center" wrapText="1"/>
    </xf>
    <xf numFmtId="0" fontId="9" fillId="6" borderId="25" xfId="0" applyFont="1" applyFill="1" applyBorder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0" fillId="6" borderId="25" xfId="0" applyFont="1" applyFill="1" applyBorder="1" applyAlignment="1">
      <alignment horizontal="center" wrapText="1"/>
    </xf>
    <xf numFmtId="0" fontId="10" fillId="6" borderId="51" xfId="0" applyFont="1" applyFill="1" applyBorder="1" applyAlignment="1">
      <alignment horizontal="center" wrapText="1"/>
    </xf>
    <xf numFmtId="0" fontId="7" fillId="4" borderId="50" xfId="0" applyFont="1" applyFill="1" applyBorder="1" applyAlignment="1">
      <alignment horizontal="center" wrapText="1"/>
    </xf>
    <xf numFmtId="0" fontId="9" fillId="6" borderId="52" xfId="0" applyFont="1" applyFill="1" applyBorder="1" applyAlignment="1">
      <alignment horizontal="center" wrapText="1"/>
    </xf>
    <xf numFmtId="0" fontId="10" fillId="6" borderId="52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9" fillId="6" borderId="50" xfId="0" applyFont="1" applyFill="1" applyBorder="1" applyAlignment="1">
      <alignment horizontal="center" wrapText="1"/>
    </xf>
    <xf numFmtId="0" fontId="10" fillId="6" borderId="50" xfId="0" applyFont="1" applyFill="1" applyBorder="1" applyAlignment="1">
      <alignment horizontal="center" wrapText="1"/>
    </xf>
    <xf numFmtId="166" fontId="8" fillId="0" borderId="40" xfId="0" applyNumberFormat="1" applyFont="1" applyBorder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166" fontId="8" fillId="0" borderId="54" xfId="0" applyNumberFormat="1" applyFont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166" fontId="8" fillId="2" borderId="40" xfId="0" applyNumberFormat="1" applyFont="1" applyFill="1" applyBorder="1" applyAlignment="1">
      <alignment horizontal="center" vertical="center"/>
    </xf>
    <xf numFmtId="166" fontId="8" fillId="2" borderId="27" xfId="0" applyNumberFormat="1" applyFont="1" applyFill="1" applyBorder="1" applyAlignment="1">
      <alignment horizontal="center" vertical="center"/>
    </xf>
    <xf numFmtId="166" fontId="8" fillId="2" borderId="54" xfId="0" applyNumberFormat="1" applyFont="1" applyFill="1" applyBorder="1" applyAlignment="1">
      <alignment horizontal="center" vertical="center"/>
    </xf>
    <xf numFmtId="166" fontId="8" fillId="2" borderId="26" xfId="0" applyNumberFormat="1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6" fillId="6" borderId="17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25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2" fillId="6" borderId="52" xfId="0" applyFont="1" applyFill="1" applyBorder="1" applyAlignment="1">
      <alignment horizontal="center" wrapText="1"/>
    </xf>
    <xf numFmtId="0" fontId="2" fillId="6" borderId="5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3" fillId="6" borderId="28" xfId="0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/>
    </xf>
    <xf numFmtId="0" fontId="3" fillId="6" borderId="50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 wrapText="1"/>
    </xf>
    <xf numFmtId="0" fontId="3" fillId="6" borderId="48" xfId="0" applyFont="1" applyFill="1" applyBorder="1" applyAlignment="1">
      <alignment horizontal="center"/>
    </xf>
    <xf numFmtId="0" fontId="3" fillId="6" borderId="53" xfId="0" applyFont="1" applyFill="1" applyBorder="1" applyAlignment="1">
      <alignment horizontal="center"/>
    </xf>
    <xf numFmtId="0" fontId="3" fillId="6" borderId="51" xfId="0" applyFont="1" applyFill="1" applyBorder="1" applyAlignment="1">
      <alignment horizontal="center" wrapText="1"/>
    </xf>
    <xf numFmtId="0" fontId="3" fillId="6" borderId="26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</cellXfs>
  <cellStyles count="1">
    <cellStyle name="Standard" xfId="0" builtinId="0"/>
  </cellStyles>
  <dxfs count="13"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  <dxf>
      <font>
        <b/>
        <i val="0"/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hartsheet" Target="chartsheets/sheet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84311970223296"/>
          <c:y val="0.21296392579899912"/>
          <c:w val="0.56140591336825563"/>
          <c:h val="0.592595271788519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path path="rect">
                  <a:fillToRect l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88-42C4-9A45-5B306C9B2220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88-42C4-9A45-5B306C9B2220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88-42C4-9A45-5B306C9B2220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33CCCC"/>
                  </a:gs>
                  <a:gs pos="100000">
                    <a:srgbClr val="FFFFFF"/>
                  </a:gs>
                </a:gsLst>
                <a:path path="rect">
                  <a:fillToRect t="100000" r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788-42C4-9A45-5B306C9B2220}"/>
              </c:ext>
            </c:extLst>
          </c:dPt>
          <c:dPt>
            <c:idx val="4"/>
            <c:bubble3D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788-42C4-9A45-5B306C9B2220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88-42C4-9A45-5B306C9B2220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88-42C4-9A45-5B306C9B2220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88-42C4-9A45-5B306C9B2220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88-42C4-9A45-5B306C9B222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Jahresstatistik!$C$23:$C$27</c:f>
              <c:strCache>
                <c:ptCount val="5"/>
                <c:pt idx="0">
                  <c:v>COMP</c:v>
                </c:pt>
                <c:pt idx="1">
                  <c:v>CON</c:v>
                </c:pt>
                <c:pt idx="2">
                  <c:v>TET</c:v>
                </c:pt>
                <c:pt idx="3">
                  <c:v>BAS</c:v>
                </c:pt>
                <c:pt idx="4">
                  <c:v>Diverse</c:v>
                </c:pt>
              </c:strCache>
            </c:strRef>
          </c:cat>
          <c:val>
            <c:numRef>
              <c:f>Jahresstatistik!$D$23:$D$27</c:f>
              <c:numCache>
                <c:formatCode>0\ "h"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88-42C4-9A45-5B306C9B22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Information!$H$5</c:f>
          <c:strCache>
            <c:ptCount val="1"/>
            <c:pt idx="0">
              <c:v>Jürg Lippuner</c:v>
            </c:pt>
          </c:strCache>
        </c:strRef>
      </c:tx>
      <c:overlay val="0"/>
      <c:txPr>
        <a:bodyPr/>
        <a:lstStyle/>
        <a:p>
          <a:pPr>
            <a:defRPr sz="16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333333333333334E-2"/>
          <c:y val="0.1051947572745264"/>
          <c:w val="0.93333333333333335"/>
          <c:h val="0.825781594261413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Jahresstatistik!$A$8:$A$19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Jahresstatistik!$B$8:$B$19</c:f>
              <c:numCache>
                <c:formatCode>0"'"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D0-A741-E47E863C3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0581248"/>
        <c:axId val="-360580704"/>
      </c:lineChart>
      <c:dateAx>
        <c:axId val="-36058124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-3605807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36058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&quot;'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-360581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view3D>
      <c:rotX val="0"/>
      <c:hPercent val="64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2785923753665726E-2"/>
          <c:y val="0.11127379209370425"/>
          <c:w val="0.83186705767350999"/>
          <c:h val="0.7759882869692535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Statistik_ohne!$B$1:$B$5</c:f>
              <c:strCache>
                <c:ptCount val="5"/>
                <c:pt idx="0">
                  <c:v>BAS</c:v>
                </c:pt>
                <c:pt idx="1">
                  <c:v>Kraft / force</c:v>
                </c:pt>
                <c:pt idx="2">
                  <c:v>MQ</c:v>
                </c:pt>
                <c:pt idx="3">
                  <c:v>Muskelquer-</c:v>
                </c:pt>
                <c:pt idx="4">
                  <c:v>schnittstraining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Statistik_ohne!$B$6:$B$17</c:f>
            </c:numRef>
          </c:val>
          <c:extLst>
            <c:ext xmlns:c16="http://schemas.microsoft.com/office/drawing/2014/chart" uri="{C3380CC4-5D6E-409C-BE32-E72D297353CC}">
              <c16:uniqueId val="{00000000-8B22-48CC-9414-4611356B48A4}"/>
            </c:ext>
          </c:extLst>
        </c:ser>
        <c:ser>
          <c:idx val="1"/>
          <c:order val="1"/>
          <c:tx>
            <c:strRef>
              <c:f>Statistik_ohne!$C$1:$C$5</c:f>
              <c:strCache>
                <c:ptCount val="5"/>
                <c:pt idx="0">
                  <c:v>BAS</c:v>
                </c:pt>
                <c:pt idx="1">
                  <c:v>Kraft / force</c:v>
                </c:pt>
                <c:pt idx="2">
                  <c:v>IK</c:v>
                </c:pt>
                <c:pt idx="3">
                  <c:v>Intramuskuläre</c:v>
                </c:pt>
                <c:pt idx="4">
                  <c:v>Koordination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Statistik_ohne!$C$6:$C$17</c:f>
            </c:numRef>
          </c:val>
          <c:shape val="box"/>
          <c:extLst>
            <c:ext xmlns:c16="http://schemas.microsoft.com/office/drawing/2014/chart" uri="{C3380CC4-5D6E-409C-BE32-E72D297353CC}">
              <c16:uniqueId val="{00000001-8B22-48CC-9414-4611356B48A4}"/>
            </c:ext>
          </c:extLst>
        </c:ser>
        <c:ser>
          <c:idx val="2"/>
          <c:order val="2"/>
          <c:tx>
            <c:strRef>
              <c:f>Statistik_ohne!$E$1:$E$5</c:f>
              <c:strCache>
                <c:ptCount val="5"/>
                <c:pt idx="0">
                  <c:v>BAS</c:v>
                </c:pt>
                <c:pt idx="1">
                  <c:v>Ausdauer / endurance</c:v>
                </c:pt>
                <c:pt idx="2">
                  <c:v>Art</c:v>
                </c:pt>
                <c:pt idx="3">
                  <c:v>Kraft-</c:v>
                </c:pt>
                <c:pt idx="4">
                  <c:v>Ausdauer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Statistik_ohne!$E$6:$E$17</c:f>
            </c:numRef>
          </c:val>
          <c:shape val="box"/>
          <c:extLst>
            <c:ext xmlns:c16="http://schemas.microsoft.com/office/drawing/2014/chart" uri="{C3380CC4-5D6E-409C-BE32-E72D297353CC}">
              <c16:uniqueId val="{00000002-8B22-48CC-9414-4611356B48A4}"/>
            </c:ext>
          </c:extLst>
        </c:ser>
        <c:ser>
          <c:idx val="3"/>
          <c:order val="3"/>
          <c:tx>
            <c:strRef>
              <c:f>Statistik_ohne!$F$1:$F$5</c:f>
              <c:strCache>
                <c:ptCount val="5"/>
                <c:pt idx="0">
                  <c:v>BAS</c:v>
                </c:pt>
                <c:pt idx="1">
                  <c:v>Ausdauer / endurance</c:v>
                </c:pt>
                <c:pt idx="2">
                  <c:v>aerob</c:v>
                </c:pt>
                <c:pt idx="3">
                  <c:v>ohne</c:v>
                </c:pt>
                <c:pt idx="4">
                  <c:v>Übersäuerung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Statistik_ohne!$F$6:$F$17</c:f>
            </c:numRef>
          </c:val>
          <c:shape val="box"/>
          <c:extLst>
            <c:ext xmlns:c16="http://schemas.microsoft.com/office/drawing/2014/chart" uri="{C3380CC4-5D6E-409C-BE32-E72D297353CC}">
              <c16:uniqueId val="{00000003-8B22-48CC-9414-4611356B48A4}"/>
            </c:ext>
          </c:extLst>
        </c:ser>
        <c:ser>
          <c:idx val="4"/>
          <c:order val="4"/>
          <c:tx>
            <c:strRef>
              <c:f>Statistik_ohne!$G$1:$G$5</c:f>
              <c:strCache>
                <c:ptCount val="5"/>
                <c:pt idx="0">
                  <c:v>BAS</c:v>
                </c:pt>
                <c:pt idx="1">
                  <c:v>Ausdauer / endurance</c:v>
                </c:pt>
                <c:pt idx="2">
                  <c:v>anaerob</c:v>
                </c:pt>
                <c:pt idx="3">
                  <c:v>mit</c:v>
                </c:pt>
                <c:pt idx="4">
                  <c:v>Übersäuerung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Statistik_ohne!$G$6:$G$17</c:f>
            </c:numRef>
          </c:val>
          <c:shape val="box"/>
          <c:extLst>
            <c:ext xmlns:c16="http://schemas.microsoft.com/office/drawing/2014/chart" uri="{C3380CC4-5D6E-409C-BE32-E72D297353CC}">
              <c16:uniqueId val="{00000004-8B22-48CC-9414-4611356B48A4}"/>
            </c:ext>
          </c:extLst>
        </c:ser>
        <c:ser>
          <c:idx val="5"/>
          <c:order val="5"/>
          <c:tx>
            <c:strRef>
              <c:f>Statistik_ohne!$I$1:$I$5</c:f>
              <c:strCache>
                <c:ptCount val="5"/>
                <c:pt idx="0">
                  <c:v>BAS</c:v>
                </c:pt>
              </c:strCache>
            </c:strRef>
          </c:tx>
          <c:spPr>
            <a:gradFill rotWithShape="0">
              <a:gsLst>
                <a:gs pos="0">
                  <a:srgbClr val="CCFFFF">
                    <a:gamma/>
                    <a:shade val="7725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7725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Statistik_ohne!$I$6:$I$17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2-48CC-9414-4611356B48A4}"/>
            </c:ext>
          </c:extLst>
        </c:ser>
        <c:ser>
          <c:idx val="6"/>
          <c:order val="6"/>
          <c:tx>
            <c:strRef>
              <c:f>Statistik_ohne!$K$1:$K$5</c:f>
              <c:strCache>
                <c:ptCount val="5"/>
                <c:pt idx="0">
                  <c:v>TET</c:v>
                </c:pt>
                <c:pt idx="1">
                  <c:v>Technik-Taktik</c:v>
                </c:pt>
                <c:pt idx="2">
                  <c:v>Stand / debout</c:v>
                </c:pt>
                <c:pt idx="3">
                  <c:v>   z.B. KHW</c:v>
                </c:pt>
                <c:pt idx="4">
                  <c:v>Kopfhüftwurf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Statistik_ohne!$K$6:$K$17</c:f>
            </c:numRef>
          </c:val>
          <c:shape val="box"/>
          <c:extLst>
            <c:ext xmlns:c16="http://schemas.microsoft.com/office/drawing/2014/chart" uri="{C3380CC4-5D6E-409C-BE32-E72D297353CC}">
              <c16:uniqueId val="{00000006-8B22-48CC-9414-4611356B48A4}"/>
            </c:ext>
          </c:extLst>
        </c:ser>
        <c:ser>
          <c:idx val="7"/>
          <c:order val="7"/>
          <c:tx>
            <c:strRef>
              <c:f>Statistik_ohne!$M$1:$M$5</c:f>
              <c:strCache>
                <c:ptCount val="5"/>
                <c:pt idx="0">
                  <c:v>TET</c:v>
                </c:pt>
                <c:pt idx="1">
                  <c:v>Technik-Taktik</c:v>
                </c:pt>
                <c:pt idx="2">
                  <c:v>Boden / parterre</c:v>
                </c:pt>
                <c:pt idx="3">
                  <c:v>z. B. HNE</c:v>
                </c:pt>
                <c:pt idx="4">
                  <c:v>Halbnelson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Statistik_ohne!$M$6:$M$17</c:f>
            </c:numRef>
          </c:val>
          <c:shape val="box"/>
          <c:extLst>
            <c:ext xmlns:c16="http://schemas.microsoft.com/office/drawing/2014/chart" uri="{C3380CC4-5D6E-409C-BE32-E72D297353CC}">
              <c16:uniqueId val="{00000007-8B22-48CC-9414-4611356B48A4}"/>
            </c:ext>
          </c:extLst>
        </c:ser>
        <c:ser>
          <c:idx val="8"/>
          <c:order val="8"/>
          <c:tx>
            <c:strRef>
              <c:f>Statistik_ohne!$N$1:$N$5</c:f>
              <c:strCache>
                <c:ptCount val="5"/>
                <c:pt idx="0">
                  <c:v>TET</c:v>
                </c:pt>
              </c:strCache>
            </c:strRef>
          </c:tx>
          <c:spPr>
            <a:gradFill rotWithShape="0">
              <a:gsLst>
                <a:gs pos="0">
                  <a:srgbClr val="FFFF99">
                    <a:gamma/>
                    <a:shade val="72941"/>
                    <a:invGamma/>
                  </a:srgbClr>
                </a:gs>
                <a:gs pos="50000">
                  <a:srgbClr val="FFFF99"/>
                </a:gs>
                <a:gs pos="100000">
                  <a:srgbClr val="FFFF99">
                    <a:gamma/>
                    <a:shade val="7294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Statistik_ohne!$N$6:$N$17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22-48CC-9414-4611356B48A4}"/>
            </c:ext>
          </c:extLst>
        </c:ser>
        <c:ser>
          <c:idx val="9"/>
          <c:order val="9"/>
          <c:tx>
            <c:strRef>
              <c:f>Statistik_ohne!$O$1:$O$5</c:f>
              <c:strCache>
                <c:ptCount val="5"/>
                <c:pt idx="0">
                  <c:v>CON</c:v>
                </c:pt>
                <c:pt idx="1">
                  <c:v>Kampf / lutte</c:v>
                </c:pt>
                <c:pt idx="2">
                  <c:v>bedingt</c:v>
                </c:pt>
                <c:pt idx="3">
                  <c:v>Situation</c:v>
                </c:pt>
                <c:pt idx="4">
                  <c:v>Position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Statistik_ohne!$O$6:$O$17</c:f>
            </c:numRef>
          </c:val>
          <c:shape val="box"/>
          <c:extLst>
            <c:ext xmlns:c16="http://schemas.microsoft.com/office/drawing/2014/chart" uri="{C3380CC4-5D6E-409C-BE32-E72D297353CC}">
              <c16:uniqueId val="{00000009-8B22-48CC-9414-4611356B48A4}"/>
            </c:ext>
          </c:extLst>
        </c:ser>
        <c:ser>
          <c:idx val="10"/>
          <c:order val="10"/>
          <c:tx>
            <c:strRef>
              <c:f>Statistik_ohne!$P$1:$P$5</c:f>
              <c:strCache>
                <c:ptCount val="5"/>
                <c:pt idx="0">
                  <c:v>CON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Statistik_ohne!$P$6:$P$17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22-48CC-9414-4611356B48A4}"/>
            </c:ext>
          </c:extLst>
        </c:ser>
        <c:ser>
          <c:idx val="11"/>
          <c:order val="11"/>
          <c:tx>
            <c:strRef>
              <c:f>Statistik_ohne!$Q$1:$Q$5</c:f>
              <c:strCache>
                <c:ptCount val="5"/>
                <c:pt idx="0">
                  <c:v>COMP</c:v>
                </c:pt>
                <c:pt idx="1">
                  <c:v>Kampf / lutte</c:v>
                </c:pt>
                <c:pt idx="3">
                  <c:v>Trainingskampf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Statistik_ohne!$Q$6:$Q$17</c:f>
            </c:numRef>
          </c:val>
          <c:shape val="box"/>
          <c:extLst>
            <c:ext xmlns:c16="http://schemas.microsoft.com/office/drawing/2014/chart" uri="{C3380CC4-5D6E-409C-BE32-E72D297353CC}">
              <c16:uniqueId val="{0000000B-8B22-48CC-9414-4611356B48A4}"/>
            </c:ext>
          </c:extLst>
        </c:ser>
        <c:ser>
          <c:idx val="12"/>
          <c:order val="12"/>
          <c:tx>
            <c:strRef>
              <c:f>Statistik_ohne!$R$1:$R$5</c:f>
              <c:strCache>
                <c:ptCount val="5"/>
                <c:pt idx="0">
                  <c:v>COMP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Statistik_ohne!$A$6:$A$17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Statistik_ohne!$R$6:$R$17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22-48CC-9414-4611356B48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cylinder"/>
        <c:axId val="-360575808"/>
        <c:axId val="-360579072"/>
        <c:axId val="0"/>
      </c:bar3DChart>
      <c:dateAx>
        <c:axId val="-360575808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/>
            </a:pPr>
            <a:endParaRPr lang="de-DE"/>
          </a:p>
        </c:txPr>
        <c:crossAx val="-3605790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360579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/>
            </a:pPr>
            <a:endParaRPr lang="de-DE"/>
          </a:p>
        </c:txPr>
        <c:crossAx val="-360575808"/>
        <c:crosses val="autoZero"/>
        <c:crossBetween val="between"/>
        <c:min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60801564027403"/>
          <c:y val="0.21669106881405564"/>
          <c:w val="0.10850439882697953"/>
          <c:h val="0.54026354319180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2000"/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view3D>
      <c:rotX val="0"/>
      <c:hPercent val="64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740957966764418E-2"/>
          <c:y val="0.11273792093704246"/>
          <c:w val="0.8299120234604106"/>
          <c:h val="0.7745241581259151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Statistik_mit!$B$1:$B$5</c:f>
              <c:strCache>
                <c:ptCount val="5"/>
                <c:pt idx="0">
                  <c:v>BAS</c:v>
                </c:pt>
                <c:pt idx="1">
                  <c:v>Kraft / force</c:v>
                </c:pt>
                <c:pt idx="2">
                  <c:v>MQ</c:v>
                </c:pt>
                <c:pt idx="3">
                  <c:v>Muskelquer-</c:v>
                </c:pt>
                <c:pt idx="4">
                  <c:v>schnittstraining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Statistik_mit!$B$6:$B$17</c:f>
            </c:numRef>
          </c:val>
          <c:extLst>
            <c:ext xmlns:c16="http://schemas.microsoft.com/office/drawing/2014/chart" uri="{C3380CC4-5D6E-409C-BE32-E72D297353CC}">
              <c16:uniqueId val="{00000000-F4D7-4F52-8540-A3DD5B3CD5B1}"/>
            </c:ext>
          </c:extLst>
        </c:ser>
        <c:ser>
          <c:idx val="1"/>
          <c:order val="1"/>
          <c:tx>
            <c:strRef>
              <c:f>Statistik_mit!$C$1:$C$5</c:f>
              <c:strCache>
                <c:ptCount val="5"/>
                <c:pt idx="0">
                  <c:v>BAS</c:v>
                </c:pt>
                <c:pt idx="1">
                  <c:v>Kraft / force</c:v>
                </c:pt>
                <c:pt idx="2">
                  <c:v>IK</c:v>
                </c:pt>
                <c:pt idx="3">
                  <c:v>Intramuskuläre</c:v>
                </c:pt>
                <c:pt idx="4">
                  <c:v>Koordination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Statistik_mit!$C$6:$C$17</c:f>
            </c:numRef>
          </c:val>
          <c:shape val="box"/>
          <c:extLst>
            <c:ext xmlns:c16="http://schemas.microsoft.com/office/drawing/2014/chart" uri="{C3380CC4-5D6E-409C-BE32-E72D297353CC}">
              <c16:uniqueId val="{00000001-F4D7-4F52-8540-A3DD5B3CD5B1}"/>
            </c:ext>
          </c:extLst>
        </c:ser>
        <c:ser>
          <c:idx val="2"/>
          <c:order val="2"/>
          <c:tx>
            <c:strRef>
              <c:f>Statistik_mit!$E$1:$E$5</c:f>
              <c:strCache>
                <c:ptCount val="5"/>
                <c:pt idx="0">
                  <c:v>BAS</c:v>
                </c:pt>
                <c:pt idx="1">
                  <c:v>Ausdauer / endurance</c:v>
                </c:pt>
                <c:pt idx="2">
                  <c:v>Art</c:v>
                </c:pt>
                <c:pt idx="3">
                  <c:v>Kraft-</c:v>
                </c:pt>
                <c:pt idx="4">
                  <c:v>Ausdauer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Statistik_mit!$E$6:$E$17</c:f>
            </c:numRef>
          </c:val>
          <c:shape val="box"/>
          <c:extLst>
            <c:ext xmlns:c16="http://schemas.microsoft.com/office/drawing/2014/chart" uri="{C3380CC4-5D6E-409C-BE32-E72D297353CC}">
              <c16:uniqueId val="{00000002-F4D7-4F52-8540-A3DD5B3CD5B1}"/>
            </c:ext>
          </c:extLst>
        </c:ser>
        <c:ser>
          <c:idx val="3"/>
          <c:order val="3"/>
          <c:tx>
            <c:strRef>
              <c:f>Statistik_mit!$F$1:$F$5</c:f>
              <c:strCache>
                <c:ptCount val="5"/>
                <c:pt idx="0">
                  <c:v>BAS</c:v>
                </c:pt>
                <c:pt idx="1">
                  <c:v>Ausdauer / endurance</c:v>
                </c:pt>
                <c:pt idx="2">
                  <c:v>aerob</c:v>
                </c:pt>
                <c:pt idx="3">
                  <c:v>ohne</c:v>
                </c:pt>
                <c:pt idx="4">
                  <c:v>Übersäuerung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Statistik_mit!$F$6:$F$17</c:f>
            </c:numRef>
          </c:val>
          <c:shape val="box"/>
          <c:extLst>
            <c:ext xmlns:c16="http://schemas.microsoft.com/office/drawing/2014/chart" uri="{C3380CC4-5D6E-409C-BE32-E72D297353CC}">
              <c16:uniqueId val="{00000003-F4D7-4F52-8540-A3DD5B3CD5B1}"/>
            </c:ext>
          </c:extLst>
        </c:ser>
        <c:ser>
          <c:idx val="4"/>
          <c:order val="4"/>
          <c:tx>
            <c:strRef>
              <c:f>Statistik_mit!$G$1:$G$5</c:f>
              <c:strCache>
                <c:ptCount val="5"/>
                <c:pt idx="0">
                  <c:v>BAS</c:v>
                </c:pt>
                <c:pt idx="1">
                  <c:v>Ausdauer / endurance</c:v>
                </c:pt>
                <c:pt idx="2">
                  <c:v>anaerob</c:v>
                </c:pt>
                <c:pt idx="3">
                  <c:v>mit</c:v>
                </c:pt>
                <c:pt idx="4">
                  <c:v>Übersäuerung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Statistik_mit!$G$6:$G$17</c:f>
            </c:numRef>
          </c:val>
          <c:shape val="box"/>
          <c:extLst>
            <c:ext xmlns:c16="http://schemas.microsoft.com/office/drawing/2014/chart" uri="{C3380CC4-5D6E-409C-BE32-E72D297353CC}">
              <c16:uniqueId val="{00000004-F4D7-4F52-8540-A3DD5B3CD5B1}"/>
            </c:ext>
          </c:extLst>
        </c:ser>
        <c:ser>
          <c:idx val="5"/>
          <c:order val="5"/>
          <c:tx>
            <c:strRef>
              <c:f>Statistik_mit!$I$1:$I$5</c:f>
              <c:strCache>
                <c:ptCount val="5"/>
                <c:pt idx="0">
                  <c:v>BAS</c:v>
                </c:pt>
              </c:strCache>
            </c:strRef>
          </c:tx>
          <c:spPr>
            <a:gradFill rotWithShape="0">
              <a:gsLst>
                <a:gs pos="0">
                  <a:srgbClr val="CCFFFF">
                    <a:gamma/>
                    <a:shade val="77255"/>
                    <a:invGamma/>
                  </a:srgbClr>
                </a:gs>
                <a:gs pos="50000">
                  <a:srgbClr val="CCFFFF"/>
                </a:gs>
                <a:gs pos="100000">
                  <a:srgbClr val="CCFFFF">
                    <a:gamma/>
                    <a:shade val="7725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Statistik_mit!$I$6:$I$17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D7-4F52-8540-A3DD5B3CD5B1}"/>
            </c:ext>
          </c:extLst>
        </c:ser>
        <c:ser>
          <c:idx val="6"/>
          <c:order val="6"/>
          <c:tx>
            <c:strRef>
              <c:f>Statistik_mit!$K$1:$K$5</c:f>
              <c:strCache>
                <c:ptCount val="5"/>
                <c:pt idx="0">
                  <c:v>TET</c:v>
                </c:pt>
                <c:pt idx="1">
                  <c:v>Technik-Taktik</c:v>
                </c:pt>
                <c:pt idx="2">
                  <c:v>Stand / debout</c:v>
                </c:pt>
                <c:pt idx="3">
                  <c:v>   z.B. KHW</c:v>
                </c:pt>
                <c:pt idx="4">
                  <c:v>Kopfhüftwurf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Statistik_mit!$K$6:$K$17</c:f>
            </c:numRef>
          </c:val>
          <c:shape val="box"/>
          <c:extLst>
            <c:ext xmlns:c16="http://schemas.microsoft.com/office/drawing/2014/chart" uri="{C3380CC4-5D6E-409C-BE32-E72D297353CC}">
              <c16:uniqueId val="{00000006-F4D7-4F52-8540-A3DD5B3CD5B1}"/>
            </c:ext>
          </c:extLst>
        </c:ser>
        <c:ser>
          <c:idx val="7"/>
          <c:order val="7"/>
          <c:tx>
            <c:strRef>
              <c:f>Statistik_mit!$M$1:$M$5</c:f>
              <c:strCache>
                <c:ptCount val="5"/>
                <c:pt idx="0">
                  <c:v>TET</c:v>
                </c:pt>
                <c:pt idx="1">
                  <c:v>Technik-Taktik</c:v>
                </c:pt>
                <c:pt idx="2">
                  <c:v>Boden / parterre</c:v>
                </c:pt>
                <c:pt idx="3">
                  <c:v>z. B. HNE</c:v>
                </c:pt>
                <c:pt idx="4">
                  <c:v>Halbnelson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Statistik_mit!$M$6:$M$17</c:f>
            </c:numRef>
          </c:val>
          <c:shape val="box"/>
          <c:extLst>
            <c:ext xmlns:c16="http://schemas.microsoft.com/office/drawing/2014/chart" uri="{C3380CC4-5D6E-409C-BE32-E72D297353CC}">
              <c16:uniqueId val="{00000007-F4D7-4F52-8540-A3DD5B3CD5B1}"/>
            </c:ext>
          </c:extLst>
        </c:ser>
        <c:ser>
          <c:idx val="8"/>
          <c:order val="8"/>
          <c:tx>
            <c:strRef>
              <c:f>Statistik_mit!$N$1:$N$5</c:f>
              <c:strCache>
                <c:ptCount val="5"/>
                <c:pt idx="0">
                  <c:v>TET</c:v>
                </c:pt>
              </c:strCache>
            </c:strRef>
          </c:tx>
          <c:spPr>
            <a:gradFill rotWithShape="0">
              <a:gsLst>
                <a:gs pos="0">
                  <a:srgbClr val="FFFF99">
                    <a:gamma/>
                    <a:shade val="72941"/>
                    <a:invGamma/>
                  </a:srgbClr>
                </a:gs>
                <a:gs pos="50000">
                  <a:srgbClr val="FFFF99"/>
                </a:gs>
                <a:gs pos="100000">
                  <a:srgbClr val="FFFF99">
                    <a:gamma/>
                    <a:shade val="72941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Statistik_mit!$N$6:$N$17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D7-4F52-8540-A3DD5B3CD5B1}"/>
            </c:ext>
          </c:extLst>
        </c:ser>
        <c:ser>
          <c:idx val="9"/>
          <c:order val="9"/>
          <c:tx>
            <c:strRef>
              <c:f>Statistik_mit!$O$1:$O$5</c:f>
              <c:strCache>
                <c:ptCount val="5"/>
                <c:pt idx="0">
                  <c:v>CON</c:v>
                </c:pt>
                <c:pt idx="1">
                  <c:v>Kampf / lutte</c:v>
                </c:pt>
                <c:pt idx="2">
                  <c:v>bedingt</c:v>
                </c:pt>
                <c:pt idx="3">
                  <c:v>Situation</c:v>
                </c:pt>
                <c:pt idx="4">
                  <c:v>Position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Statistik_mit!$O$6:$O$17</c:f>
            </c:numRef>
          </c:val>
          <c:shape val="box"/>
          <c:extLst>
            <c:ext xmlns:c16="http://schemas.microsoft.com/office/drawing/2014/chart" uri="{C3380CC4-5D6E-409C-BE32-E72D297353CC}">
              <c16:uniqueId val="{00000009-F4D7-4F52-8540-A3DD5B3CD5B1}"/>
            </c:ext>
          </c:extLst>
        </c:ser>
        <c:ser>
          <c:idx val="10"/>
          <c:order val="10"/>
          <c:tx>
            <c:strRef>
              <c:f>Statistik_mit!$P$1:$P$5</c:f>
              <c:strCache>
                <c:ptCount val="5"/>
                <c:pt idx="0">
                  <c:v>CON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Statistik_mit!$P$6:$P$17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D7-4F52-8540-A3DD5B3CD5B1}"/>
            </c:ext>
          </c:extLst>
        </c:ser>
        <c:ser>
          <c:idx val="11"/>
          <c:order val="11"/>
          <c:tx>
            <c:strRef>
              <c:f>Statistik_mit!$Q$1:$Q$5</c:f>
              <c:strCache>
                <c:ptCount val="5"/>
                <c:pt idx="0">
                  <c:v>COMP</c:v>
                </c:pt>
                <c:pt idx="1">
                  <c:v>Kampf / lutte</c:v>
                </c:pt>
                <c:pt idx="3">
                  <c:v>Trainingskampf</c:v>
                </c:pt>
              </c:strCache>
            </c:strRef>
          </c:tx>
          <c:invertIfNegative val="0"/>
          <c:dLbls>
            <c:delete val="1"/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Statistik_mit!$Q$6:$Q$17</c:f>
            </c:numRef>
          </c:val>
          <c:shape val="box"/>
          <c:extLst>
            <c:ext xmlns:c16="http://schemas.microsoft.com/office/drawing/2014/chart" uri="{C3380CC4-5D6E-409C-BE32-E72D297353CC}">
              <c16:uniqueId val="{0000000B-F4D7-4F52-8540-A3DD5B3CD5B1}"/>
            </c:ext>
          </c:extLst>
        </c:ser>
        <c:ser>
          <c:idx val="12"/>
          <c:order val="12"/>
          <c:tx>
            <c:strRef>
              <c:f>Statistik_mit!$R$1:$R$5</c:f>
              <c:strCache>
                <c:ptCount val="5"/>
                <c:pt idx="0">
                  <c:v>COMP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Statistik_mit!$R$6:$R$17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D7-4F52-8540-A3DD5B3CD5B1}"/>
            </c:ext>
          </c:extLst>
        </c:ser>
        <c:ser>
          <c:idx val="13"/>
          <c:order val="14"/>
          <c:tx>
            <c:strRef>
              <c:f>Statistik_mit!$T$1:$T$5</c:f>
              <c:strCache>
                <c:ptCount val="5"/>
                <c:pt idx="0">
                  <c:v>Diverse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-3.1843966718236574E-3"/>
                  <c:y val="4.9577477778674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D7-4F52-8540-A3DD5B3CD5B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Statistik_mit!$A$6:$A$17</c:f>
              <c:numCache>
                <c:formatCode>mmmm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Statistik_mit!$T$6:$T$17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4D7-4F52-8540-A3DD5B3CD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shape val="cylinder"/>
        <c:axId val="-360576352"/>
        <c:axId val="-360574720"/>
        <c:axId val="0"/>
        <c:extLst>
          <c:ext xmlns:c15="http://schemas.microsoft.com/office/drawing/2012/chart" uri="{02D57815-91ED-43cb-92C2-25804820EDAC}">
            <c15:filteredBarSeries>
              <c15:ser>
                <c:idx val="14"/>
                <c:order val="13"/>
                <c:tx>
                  <c:strRef>
                    <c:extLst>
                      <c:ext uri="{02D57815-91ED-43cb-92C2-25804820EDAC}">
                        <c15:formulaRef>
                          <c15:sqref>Statistik_mit!$S$1:$S$5</c15:sqref>
                        </c15:formulaRef>
                      </c:ext>
                    </c:extLst>
                    <c:strCache>
                      <c:ptCount val="5"/>
                      <c:pt idx="0">
                        <c:v>COMP</c:v>
                      </c:pt>
                      <c:pt idx="1">
                        <c:v>Diverse</c:v>
                      </c:pt>
                      <c:pt idx="2">
                        <c:v>Dauer</c:v>
                      </c:pt>
                    </c:strCache>
                  </c:strRef>
                </c:tx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Statistik_mit!$A$6:$A$17</c15:sqref>
                        </c15:formulaRef>
                      </c:ext>
                    </c:extLst>
                    <c:numCache>
                      <c:formatCode>mmmm</c:formatCode>
                      <c:ptCount val="12"/>
                      <c:pt idx="0">
                        <c:v>43466</c:v>
                      </c:pt>
                      <c:pt idx="1">
                        <c:v>43497</c:v>
                      </c:pt>
                      <c:pt idx="2">
                        <c:v>43525</c:v>
                      </c:pt>
                      <c:pt idx="3">
                        <c:v>43556</c:v>
                      </c:pt>
                      <c:pt idx="4">
                        <c:v>43586</c:v>
                      </c:pt>
                      <c:pt idx="5">
                        <c:v>43617</c:v>
                      </c:pt>
                      <c:pt idx="6">
                        <c:v>43647</c:v>
                      </c:pt>
                      <c:pt idx="7">
                        <c:v>43678</c:v>
                      </c:pt>
                      <c:pt idx="8">
                        <c:v>43709</c:v>
                      </c:pt>
                      <c:pt idx="9">
                        <c:v>43739</c:v>
                      </c:pt>
                      <c:pt idx="10">
                        <c:v>43770</c:v>
                      </c:pt>
                      <c:pt idx="11">
                        <c:v>43800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Statistik_mit!$S$6:$S$17</c15:sqref>
                        </c15:formulaRef>
                      </c:ext>
                    </c:extLst>
                    <c:numCache>
                      <c:formatCode>0"'"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F4D7-4F52-8540-A3DD5B3CD5B1}"/>
                  </c:ext>
                </c:extLst>
              </c15:ser>
            </c15:filteredBarSeries>
          </c:ext>
        </c:extLst>
      </c:bar3DChart>
      <c:dateAx>
        <c:axId val="-360576352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/>
            </a:pPr>
            <a:endParaRPr lang="de-DE"/>
          </a:p>
        </c:txPr>
        <c:crossAx val="-360574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3605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/>
            </a:pPr>
            <a:endParaRPr lang="de-DE"/>
          </a:p>
        </c:txPr>
        <c:crossAx val="-360576352"/>
        <c:crosses val="autoZero"/>
        <c:crossBetween val="between"/>
        <c:min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59169439056659"/>
          <c:y val="0.21669106881405564"/>
          <c:w val="0.13852071264338287"/>
          <c:h val="0.54026354319180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2000"/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Diagramm1"/>
  <sheetViews>
    <sheetView zoomScale="80" workbookViewId="0"/>
  </sheetViews>
  <sheetProtection content="1" objects="1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Diagramm7"/>
  <sheetViews>
    <sheetView zoomScale="80" workbookViewId="0"/>
  </sheetViews>
  <sheetProtection content="1" objects="1"/>
  <pageMargins left="0.47244094488188981" right="0.43307086614173229" top="0.51181102362204722" bottom="0.51181102362204722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Diagramm8"/>
  <sheetViews>
    <sheetView zoomScale="80" workbookViewId="0"/>
  </sheetViews>
  <sheetProtection content="1" objects="1"/>
  <pageMargins left="0.47244094488188981" right="0.43307086614173229" top="0.51181102362204722" bottom="0.51181102362204722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24</xdr:row>
      <xdr:rowOff>57151</xdr:rowOff>
    </xdr:from>
    <xdr:to>
      <xdr:col>13</xdr:col>
      <xdr:colOff>379784</xdr:colOff>
      <xdr:row>26</xdr:row>
      <xdr:rowOff>19051</xdr:rowOff>
    </xdr:to>
    <xdr:pic>
      <xdr:nvPicPr>
        <xdr:cNvPr id="5" name="Grafik 4" descr="lippunerwuerfel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63025" y="4229101"/>
          <a:ext cx="313109" cy="2857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47625</xdr:rowOff>
        </xdr:from>
        <xdr:to>
          <xdr:col>12</xdr:col>
          <xdr:colOff>114300</xdr:colOff>
          <xdr:row>30</xdr:row>
          <xdr:rowOff>0</xdr:rowOff>
        </xdr:to>
        <xdr:pic>
          <xdr:nvPicPr>
            <xdr:cNvPr id="1034" name="Picture 10">
              <a:extLs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Jan-Bsp'!$A$2:$Q$22" spid="_x0000_s10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33375" y="1924050"/>
              <a:ext cx="8924925" cy="3581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11</xdr:col>
      <xdr:colOff>0</xdr:colOff>
      <xdr:row>27</xdr:row>
      <xdr:rowOff>0</xdr:rowOff>
    </xdr:to>
    <xdr:graphicFrame macro="">
      <xdr:nvGraphicFramePr>
        <xdr:cNvPr id="16387" name="Chart 2">
          <a:extLst>
            <a:ext uri="{FF2B5EF4-FFF2-40B4-BE49-F238E27FC236}">
              <a16:creationId xmlns:a16="http://schemas.microsoft.com/office/drawing/2014/main" id="{00000000-0008-0000-0E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6682" cy="563706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0.02597</cdr:x>
      <cdr:y>0.0097</cdr:y>
    </cdr:from>
    <cdr:to>
      <cdr:x>0.22901</cdr:x>
      <cdr:y>0.07287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4EC9AB4-6B14-48E3-AC4F-5912ACBD7FEE}"/>
            </a:ext>
          </a:extLst>
        </cdr:cNvPr>
        <cdr:cNvSpPr txBox="1"/>
      </cdr:nvSpPr>
      <cdr:spPr>
        <a:xfrm xmlns:a="http://schemas.openxmlformats.org/drawingml/2006/main">
          <a:off x="237042" y="54660"/>
          <a:ext cx="1853046" cy="356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600" b="1"/>
            <a:t>Zeitumfang</a:t>
          </a:r>
          <a:endParaRPr lang="de-CH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733359" cy="6494859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0.887</cdr:x>
      <cdr:y>0</cdr:y>
    </cdr:from>
    <cdr:to>
      <cdr:x>0.99525</cdr:x>
      <cdr:y>0.0385</cdr:y>
    </cdr:to>
    <cdr:sp macro="" textlink="Information!$K$5">
      <cdr:nvSpPr>
        <cdr:cNvPr id="45057" name="Text Box 1">
          <a:extLst xmlns:a="http://schemas.openxmlformats.org/drawingml/2006/main">
            <a:ext uri="{FF2B5EF4-FFF2-40B4-BE49-F238E27FC236}">
              <a16:creationId xmlns:a16="http://schemas.microsoft.com/office/drawing/2014/main" id="{E8956FDC-2D12-415B-8639-CDD893CA25A3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642995" y="0"/>
          <a:ext cx="1054796" cy="250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0.10482</cdr:x>
      <cdr:y>0</cdr:y>
    </cdr:from>
    <cdr:to>
      <cdr:x>0.58925</cdr:x>
      <cdr:y>0.09005</cdr:y>
    </cdr:to>
    <cdr:sp macro="" textlink="">
      <cdr:nvSpPr>
        <cdr:cNvPr id="45058" name="Text Box 2">
          <a:extLst xmlns:a="http://schemas.openxmlformats.org/drawingml/2006/main">
            <a:ext uri="{FF2B5EF4-FFF2-40B4-BE49-F238E27FC236}">
              <a16:creationId xmlns:a16="http://schemas.microsoft.com/office/drawing/2014/main" id="{8E300B38-3543-48B5-B851-6DD2507A494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0536" y="0"/>
          <a:ext cx="4716350" cy="58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2004" rIns="0" bIns="32004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de-CH" sz="2800" b="1" i="0" strike="noStrike">
              <a:solidFill>
                <a:srgbClr val="800080"/>
              </a:solidFill>
              <a:latin typeface="+mn-lt"/>
              <a:cs typeface="Arial"/>
            </a:rPr>
            <a:t>Monatsvergleich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733359" cy="6494859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0.86824</cdr:x>
      <cdr:y>0.0541</cdr:y>
    </cdr:from>
    <cdr:to>
      <cdr:x>0.97649</cdr:x>
      <cdr:y>0.0926</cdr:y>
    </cdr:to>
    <cdr:sp macro="" textlink="Information!$K$5">
      <cdr:nvSpPr>
        <cdr:cNvPr id="55297" name="Text Box 1">
          <a:extLst xmlns:a="http://schemas.openxmlformats.org/drawingml/2006/main">
            <a:ext uri="{FF2B5EF4-FFF2-40B4-BE49-F238E27FC236}">
              <a16:creationId xmlns:a16="http://schemas.microsoft.com/office/drawing/2014/main" id="{A99F1F7A-C534-4F35-BDBF-A6B834AA1026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449166" y="351235"/>
          <a:ext cx="1053421" cy="249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0.06025</cdr:x>
      <cdr:y>0</cdr:y>
    </cdr:from>
    <cdr:to>
      <cdr:x>0.73899</cdr:x>
      <cdr:y>0.12469</cdr:y>
    </cdr:to>
    <cdr:sp macro="" textlink="">
      <cdr:nvSpPr>
        <cdr:cNvPr id="55298" name="Text Box 2">
          <a:extLst xmlns:a="http://schemas.openxmlformats.org/drawingml/2006/main">
            <a:ext uri="{FF2B5EF4-FFF2-40B4-BE49-F238E27FC236}">
              <a16:creationId xmlns:a16="http://schemas.microsoft.com/office/drawing/2014/main" id="{3E5E32D9-675A-4EFF-9A64-6940C0F2E6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315" y="0"/>
          <a:ext cx="6605060" cy="809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45720" tIns="32004" rIns="45720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de-CH" sz="2800" b="1" i="0" strike="noStrike">
              <a:solidFill>
                <a:srgbClr val="800080"/>
              </a:solidFill>
              <a:latin typeface="+mn-lt"/>
              <a:cs typeface="Arial"/>
            </a:rPr>
            <a:t>Monatsvergleich inkl. Ergänzungssport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Trainingstagebu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00B050"/>
      </a:accent3>
      <a:accent4>
        <a:srgbClr val="800080"/>
      </a:accent4>
      <a:accent5>
        <a:srgbClr val="00B0F0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Q34"/>
  <sheetViews>
    <sheetView showGridLines="0" showRowColHeaders="0" tabSelected="1" workbookViewId="0">
      <selection activeCell="H5" sqref="H5:I5"/>
    </sheetView>
  </sheetViews>
  <sheetFormatPr baseColWidth="10" defaultColWidth="11.46484375" defaultRowHeight="13.15" x14ac:dyDescent="0.4"/>
  <cols>
    <col min="1" max="1" width="4.6640625" style="161" customWidth="1"/>
    <col min="2" max="2" width="8.6640625" style="161" customWidth="1"/>
    <col min="3" max="12" width="11.46484375" style="161"/>
    <col min="13" max="13" width="5.6640625" style="161" customWidth="1"/>
    <col min="14" max="16384" width="11.46484375" style="161"/>
  </cols>
  <sheetData>
    <row r="1" spans="2:17" x14ac:dyDescent="0.4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2:17" ht="30.75" x14ac:dyDescent="0.9">
      <c r="B2" s="165" t="s">
        <v>20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6"/>
      <c r="O2" s="164"/>
      <c r="P2" s="164"/>
      <c r="Q2" s="164"/>
    </row>
    <row r="3" spans="2:17" x14ac:dyDescent="0.4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2:17" ht="12.75" customHeight="1" x14ac:dyDescent="0.7">
      <c r="B4" s="167"/>
      <c r="C4" s="164"/>
      <c r="D4" s="164"/>
      <c r="E4" s="168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2:17" ht="30" customHeight="1" thickBot="1" x14ac:dyDescent="0.45">
      <c r="B5" s="169" t="s">
        <v>68</v>
      </c>
      <c r="C5" s="170"/>
      <c r="D5" s="170"/>
      <c r="E5" s="169"/>
      <c r="F5" s="170"/>
      <c r="G5" s="170"/>
      <c r="H5" s="185" t="s">
        <v>65</v>
      </c>
      <c r="I5" s="186"/>
      <c r="J5" s="164"/>
      <c r="K5" s="176">
        <v>2019</v>
      </c>
      <c r="L5" s="171" t="s">
        <v>67</v>
      </c>
      <c r="M5" s="172"/>
      <c r="N5" s="164"/>
      <c r="O5" s="164"/>
      <c r="P5" s="164"/>
      <c r="Q5" s="164"/>
    </row>
    <row r="6" spans="2:17" ht="10.050000000000001" customHeight="1" thickTop="1" x14ac:dyDescent="0.45">
      <c r="B6" s="168"/>
      <c r="C6" s="164"/>
      <c r="D6" s="164"/>
      <c r="E6" s="168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2:17" ht="14.25" x14ac:dyDescent="0.45">
      <c r="B7" s="173" t="s">
        <v>19</v>
      </c>
      <c r="C7" s="164"/>
      <c r="D7" s="164"/>
      <c r="E7" s="168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2:17" ht="10.050000000000001" customHeight="1" x14ac:dyDescent="0.45">
      <c r="B8" s="174"/>
      <c r="C8" s="164"/>
      <c r="D8" s="164"/>
      <c r="E8" s="168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2:17" x14ac:dyDescent="0.4">
      <c r="B9" s="174" t="s">
        <v>18</v>
      </c>
      <c r="C9" s="175" t="s">
        <v>39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2:17" x14ac:dyDescent="0.4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2:17" x14ac:dyDescent="0.4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2:17" x14ac:dyDescent="0.4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2:17" x14ac:dyDescent="0.4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2:17" x14ac:dyDescent="0.4"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2:17" x14ac:dyDescent="0.4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2:17" x14ac:dyDescent="0.4"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2:17" ht="15.75" x14ac:dyDescent="0.5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6" t="s">
        <v>62</v>
      </c>
      <c r="O17" s="164"/>
      <c r="P17" s="164"/>
      <c r="Q17" s="164"/>
    </row>
    <row r="18" spans="2:17" x14ac:dyDescent="0.4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 t="s">
        <v>61</v>
      </c>
      <c r="O18" s="164"/>
      <c r="P18" s="164"/>
      <c r="Q18" s="164"/>
    </row>
    <row r="19" spans="2:17" x14ac:dyDescent="0.4"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2:17" x14ac:dyDescent="0.4"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 t="s">
        <v>63</v>
      </c>
      <c r="O20" s="164"/>
      <c r="P20" s="164"/>
      <c r="Q20" s="164"/>
    </row>
    <row r="21" spans="2:17" x14ac:dyDescent="0.4"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2:17" x14ac:dyDescent="0.4">
      <c r="N22" s="120" t="s">
        <v>64</v>
      </c>
      <c r="O22" s="87"/>
      <c r="P22" s="87"/>
    </row>
    <row r="23" spans="2:17" x14ac:dyDescent="0.4">
      <c r="N23" s="121" t="s">
        <v>70</v>
      </c>
      <c r="O23" s="87"/>
      <c r="P23" s="87"/>
    </row>
    <row r="24" spans="2:17" x14ac:dyDescent="0.4">
      <c r="N24" s="122">
        <v>43568</v>
      </c>
      <c r="O24" s="87"/>
      <c r="P24" s="87"/>
    </row>
    <row r="25" spans="2:17" x14ac:dyDescent="0.4">
      <c r="N25" s="87"/>
      <c r="O25" s="87"/>
      <c r="P25" s="87"/>
    </row>
    <row r="26" spans="2:17" x14ac:dyDescent="0.4">
      <c r="N26" s="87"/>
      <c r="O26" s="123" t="s">
        <v>60</v>
      </c>
      <c r="P26" s="87"/>
    </row>
    <row r="27" spans="2:17" x14ac:dyDescent="0.4">
      <c r="N27" s="87"/>
      <c r="O27" s="87"/>
      <c r="P27" s="87"/>
    </row>
    <row r="34" spans="2:7" x14ac:dyDescent="0.4">
      <c r="B34" s="162"/>
      <c r="C34" s="162"/>
      <c r="D34" s="162"/>
      <c r="G34" s="163"/>
    </row>
  </sheetData>
  <sheetProtection sheet="1" objects="1" scenarios="1"/>
  <mergeCells count="1">
    <mergeCell ref="H5:I5"/>
  </mergeCells>
  <phoneticPr fontId="1" type="noConversion"/>
  <dataValidations count="1">
    <dataValidation type="whole" allowBlank="1" showInputMessage="1" showErrorMessage="1" errorTitle="Jahreszahl" error="Bitte geben Sie die Jahreszahl vierstellig ein._x000a__x000a_Bsp. 2013" prompt="Bitte geben Sie die Jahreszahl vierstellig ein." sqref="K5" xr:uid="{00000000-0002-0000-0000-000000000000}">
      <formula1>2012</formula1>
      <formula2>2020</formula2>
    </dataValidation>
  </dataValidations>
  <pageMargins left="0.78740157480314965" right="0.78740157480314965" top="0.53" bottom="0.5" header="0.51181102362204722" footer="0.51181102362204722"/>
  <pageSetup paperSize="9" scale="65" orientation="landscape" r:id="rId1"/>
  <headerFooter alignWithMargins="0">
    <oddHeader xml:space="preserve">&amp;L&amp;"Calibri" &amp;14 &amp;BTrainingsprotokoll&amp;C&amp;"Calibri" &amp;14 &amp;BAnnatina Lippuner&amp;R&amp;"Calibri" &amp;14 &amp;BInformation 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1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43678</v>
      </c>
    </row>
    <row r="2" spans="1:18" ht="15.75" x14ac:dyDescent="0.5">
      <c r="A2" s="189">
        <f>DATE(Information!K5,8,1)</f>
        <v>43678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43678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43679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43680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43681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43682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43683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43684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43685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43686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43687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43688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43689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43690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43691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43692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43693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43694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43695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43696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43697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43698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43699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43700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43701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43702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43703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43704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43705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43706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43707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43708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4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2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1" style="63" bestFit="1" customWidth="1"/>
    <col min="2" max="2" width="11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43709</v>
      </c>
    </row>
    <row r="2" spans="1:18" ht="15.75" x14ac:dyDescent="0.5">
      <c r="A2" s="189">
        <f>DATE(Information!K5,9,1)</f>
        <v>43709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43709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6" si="0">A7+1</f>
        <v>43710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43711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43712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43713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43714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43715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43716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43717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43718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43719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43720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43721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43722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43723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43724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43725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43726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43727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43728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43729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43730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43731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43732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43733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43734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43735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43736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43737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43738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/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3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7" orientation="landscape" r:id="rId1"/>
  <headerFooter alignWithMargins="0">
    <oddHeader xml:space="preserve">&amp;C&amp;"Calibri,Standard" 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3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43739</v>
      </c>
    </row>
    <row r="2" spans="1:18" ht="15.75" x14ac:dyDescent="0.5">
      <c r="A2" s="189">
        <f>DATE(Information!K5,10,1)</f>
        <v>43739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43739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43740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43741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43742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43743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43744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43745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43746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43747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43748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43749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43750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43751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43752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43753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43754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43755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43756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43757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43758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43759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43760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43761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43762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43763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43764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43765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43766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43767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43768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43769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2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4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" sqref="I3"/>
    </sheetView>
  </sheetViews>
  <sheetFormatPr baseColWidth="10" defaultColWidth="11.46484375" defaultRowHeight="13.15" x14ac:dyDescent="0.4"/>
  <cols>
    <col min="1" max="1" width="10.19921875" style="63" bestFit="1" customWidth="1"/>
    <col min="2" max="2" width="10.1992187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43770</v>
      </c>
    </row>
    <row r="2" spans="1:18" ht="15.75" x14ac:dyDescent="0.5">
      <c r="A2" s="189">
        <f>DATE(Information!K5,11,1)</f>
        <v>43770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43770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43771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43772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43773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43774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43775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43776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43777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43778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43779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43780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43781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43782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43783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43784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43785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43786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43787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43788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43789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43790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43791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43792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43793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43794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43795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43796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43797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43798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43799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43800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1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5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0.19921875" style="63" bestFit="1" customWidth="1"/>
    <col min="2" max="2" width="10.1992187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43800</v>
      </c>
    </row>
    <row r="2" spans="1:18" ht="15.75" x14ac:dyDescent="0.5">
      <c r="A2" s="189">
        <f>DATE(Information!K5,12,1)</f>
        <v>43800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43800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43801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43802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43803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43804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43805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43806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43807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43808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43809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43810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43811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43812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43813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43814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43815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43816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43817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43818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43819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43820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43821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43822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43823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43824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43825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43826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43827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43828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43829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43830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0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4">
    <pageSetUpPr fitToPage="1"/>
  </sheetPr>
  <dimension ref="A1:P36"/>
  <sheetViews>
    <sheetView workbookViewId="0">
      <selection activeCell="P2" sqref="P2"/>
    </sheetView>
  </sheetViews>
  <sheetFormatPr baseColWidth="10" defaultColWidth="11.46484375" defaultRowHeight="13.15" x14ac:dyDescent="0.4"/>
  <cols>
    <col min="1" max="1" width="11.46484375" style="22"/>
    <col min="2" max="2" width="9.1328125" style="22" customWidth="1"/>
    <col min="3" max="4" width="11.46484375" style="22"/>
    <col min="5" max="5" width="9.53125" style="22" customWidth="1"/>
    <col min="6" max="6" width="8.53125" style="22" customWidth="1"/>
    <col min="7" max="9" width="9.46484375" style="22" customWidth="1"/>
    <col min="10" max="10" width="8.53125" style="22" customWidth="1"/>
    <col min="11" max="11" width="5.1328125" style="22" customWidth="1"/>
    <col min="12" max="12" width="8.53125" style="22" customWidth="1"/>
    <col min="13" max="13" width="5.1328125" style="22" customWidth="1"/>
    <col min="14" max="16384" width="11.46484375" style="22"/>
  </cols>
  <sheetData>
    <row r="1" spans="1:16" ht="18" x14ac:dyDescent="0.55000000000000004">
      <c r="A1" s="267" t="s">
        <v>66</v>
      </c>
      <c r="B1" s="267"/>
      <c r="C1" s="267"/>
      <c r="D1" s="267" t="str">
        <f>Information!H5</f>
        <v>Jürg Lippuner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8" t="str">
        <f>"Jahresstatistik "&amp;Information!K5</f>
        <v>Jahresstatistik 2019</v>
      </c>
    </row>
    <row r="2" spans="1:16" ht="21.75" customHeight="1" thickBot="1" x14ac:dyDescent="0.45"/>
    <row r="3" spans="1:16" ht="15.75" customHeight="1" x14ac:dyDescent="0.5">
      <c r="B3" s="18" t="s">
        <v>50</v>
      </c>
      <c r="C3" s="192" t="s">
        <v>25</v>
      </c>
      <c r="D3" s="193"/>
      <c r="E3" s="193"/>
      <c r="F3" s="193"/>
      <c r="G3" s="193"/>
      <c r="H3" s="193"/>
      <c r="I3" s="119"/>
      <c r="J3" s="194" t="s">
        <v>28</v>
      </c>
      <c r="K3" s="195"/>
      <c r="L3" s="195"/>
      <c r="M3" s="196"/>
      <c r="N3" s="97" t="s">
        <v>30</v>
      </c>
      <c r="O3" s="102" t="s">
        <v>31</v>
      </c>
      <c r="P3" s="21"/>
    </row>
    <row r="4" spans="1:16" ht="13.15" customHeight="1" x14ac:dyDescent="0.4">
      <c r="B4" s="23" t="s">
        <v>51</v>
      </c>
      <c r="C4" s="204" t="s">
        <v>26</v>
      </c>
      <c r="D4" s="205"/>
      <c r="E4" s="206"/>
      <c r="F4" s="199" t="s">
        <v>27</v>
      </c>
      <c r="G4" s="200"/>
      <c r="H4" s="201"/>
      <c r="I4" s="181" t="s">
        <v>69</v>
      </c>
      <c r="J4" s="213" t="s">
        <v>29</v>
      </c>
      <c r="K4" s="214"/>
      <c r="L4" s="214"/>
      <c r="M4" s="215"/>
      <c r="N4" s="98" t="s">
        <v>32</v>
      </c>
      <c r="O4" s="103" t="s">
        <v>32</v>
      </c>
      <c r="P4" s="24" t="s">
        <v>23</v>
      </c>
    </row>
    <row r="5" spans="1:16" ht="13.15" customHeight="1" x14ac:dyDescent="0.4">
      <c r="B5" s="23" t="s">
        <v>52</v>
      </c>
      <c r="C5" s="88" t="s">
        <v>1</v>
      </c>
      <c r="D5" s="89" t="s">
        <v>2</v>
      </c>
      <c r="E5" s="90" t="s">
        <v>40</v>
      </c>
      <c r="F5" s="88" t="s">
        <v>21</v>
      </c>
      <c r="G5" s="89" t="s">
        <v>3</v>
      </c>
      <c r="H5" s="90" t="s">
        <v>4</v>
      </c>
      <c r="I5" s="178"/>
      <c r="J5" s="207" t="s">
        <v>33</v>
      </c>
      <c r="K5" s="221"/>
      <c r="L5" s="224" t="s">
        <v>34</v>
      </c>
      <c r="M5" s="216"/>
      <c r="N5" s="99" t="s">
        <v>37</v>
      </c>
      <c r="O5" s="104"/>
      <c r="P5" s="27" t="s">
        <v>22</v>
      </c>
    </row>
    <row r="6" spans="1:16" x14ac:dyDescent="0.4">
      <c r="B6" s="23" t="s">
        <v>53</v>
      </c>
      <c r="C6" s="91" t="s">
        <v>5</v>
      </c>
      <c r="D6" s="92" t="s">
        <v>6</v>
      </c>
      <c r="E6" s="93" t="s">
        <v>41</v>
      </c>
      <c r="F6" s="91"/>
      <c r="G6" s="92" t="s">
        <v>7</v>
      </c>
      <c r="H6" s="93" t="s">
        <v>8</v>
      </c>
      <c r="I6" s="179"/>
      <c r="J6" s="209" t="s">
        <v>9</v>
      </c>
      <c r="K6" s="222"/>
      <c r="L6" s="225" t="s">
        <v>10</v>
      </c>
      <c r="M6" s="218"/>
      <c r="N6" s="100" t="s">
        <v>35</v>
      </c>
      <c r="O6" s="105" t="s">
        <v>38</v>
      </c>
      <c r="P6" s="30"/>
    </row>
    <row r="7" spans="1:16" ht="13.5" thickBot="1" x14ac:dyDescent="0.45">
      <c r="B7" s="31" t="s">
        <v>54</v>
      </c>
      <c r="C7" s="94" t="s">
        <v>11</v>
      </c>
      <c r="D7" s="116" t="s">
        <v>12</v>
      </c>
      <c r="E7" s="117" t="s">
        <v>0</v>
      </c>
      <c r="F7" s="94"/>
      <c r="G7" s="202" t="s">
        <v>13</v>
      </c>
      <c r="H7" s="203"/>
      <c r="I7" s="180"/>
      <c r="J7" s="211" t="s">
        <v>14</v>
      </c>
      <c r="K7" s="223"/>
      <c r="L7" s="219" t="s">
        <v>15</v>
      </c>
      <c r="M7" s="188"/>
      <c r="N7" s="101" t="s">
        <v>36</v>
      </c>
      <c r="O7" s="106" t="s">
        <v>57</v>
      </c>
      <c r="P7" s="30"/>
    </row>
    <row r="8" spans="1:16" ht="16.05" customHeight="1" thickBot="1" x14ac:dyDescent="0.45">
      <c r="A8" s="72">
        <f>Jan!A$2</f>
        <v>43466</v>
      </c>
      <c r="B8" s="73" t="str">
        <f>Jan!B$39</f>
        <v/>
      </c>
      <c r="C8" s="74" t="str">
        <f>Jan!C$39</f>
        <v/>
      </c>
      <c r="D8" s="75" t="str">
        <f>Jan!D$39</f>
        <v/>
      </c>
      <c r="E8" s="76" t="str">
        <f>Jan!E$39</f>
        <v/>
      </c>
      <c r="F8" s="74"/>
      <c r="G8" s="75" t="str">
        <f>Jan!G$39</f>
        <v/>
      </c>
      <c r="H8" s="76" t="str">
        <f>Jan!H$39</f>
        <v/>
      </c>
      <c r="I8" s="182" t="str">
        <f>Jan!I$39</f>
        <v/>
      </c>
      <c r="J8" s="74"/>
      <c r="K8" s="75" t="str">
        <f>Jan!K$39</f>
        <v/>
      </c>
      <c r="L8" s="75"/>
      <c r="M8" s="76" t="str">
        <f>Jan!M$39</f>
        <v/>
      </c>
      <c r="N8" s="77" t="str">
        <f>Jan!N$39</f>
        <v/>
      </c>
      <c r="O8" s="77" t="str">
        <f>Jan!O$39</f>
        <v/>
      </c>
      <c r="P8" s="77" t="str">
        <f>Jan!Q$39</f>
        <v/>
      </c>
    </row>
    <row r="9" spans="1:16" ht="16.05" customHeight="1" thickBot="1" x14ac:dyDescent="0.45">
      <c r="A9" s="72">
        <f>Feb!A$2</f>
        <v>43497</v>
      </c>
      <c r="B9" s="73" t="str">
        <f>Feb!B$39</f>
        <v/>
      </c>
      <c r="C9" s="74" t="str">
        <f>Feb!C$39</f>
        <v/>
      </c>
      <c r="D9" s="75" t="str">
        <f>Feb!D$39</f>
        <v/>
      </c>
      <c r="E9" s="76" t="str">
        <f>Feb!E$39</f>
        <v/>
      </c>
      <c r="F9" s="74"/>
      <c r="G9" s="75" t="str">
        <f>Feb!G$39</f>
        <v/>
      </c>
      <c r="H9" s="76" t="str">
        <f>Feb!H$39</f>
        <v/>
      </c>
      <c r="I9" s="182" t="str">
        <f>Feb!I$39</f>
        <v/>
      </c>
      <c r="J9" s="74"/>
      <c r="K9" s="75" t="str">
        <f>Feb!K$39</f>
        <v/>
      </c>
      <c r="L9" s="75"/>
      <c r="M9" s="76" t="str">
        <f>Feb!M$39</f>
        <v/>
      </c>
      <c r="N9" s="77" t="str">
        <f>Feb!N$39</f>
        <v/>
      </c>
      <c r="O9" s="77" t="str">
        <f>Feb!O$39</f>
        <v/>
      </c>
      <c r="P9" s="77" t="str">
        <f>Feb!Q$39</f>
        <v/>
      </c>
    </row>
    <row r="10" spans="1:16" ht="16.05" customHeight="1" thickBot="1" x14ac:dyDescent="0.45">
      <c r="A10" s="72">
        <f>Mär!A$2</f>
        <v>43525</v>
      </c>
      <c r="B10" s="73" t="str">
        <f>Mär!B$39</f>
        <v/>
      </c>
      <c r="C10" s="74" t="str">
        <f>Mär!C$39</f>
        <v/>
      </c>
      <c r="D10" s="75" t="str">
        <f>Mär!D$39</f>
        <v/>
      </c>
      <c r="E10" s="76" t="str">
        <f>Mär!E$39</f>
        <v/>
      </c>
      <c r="F10" s="74"/>
      <c r="G10" s="75" t="str">
        <f>Mär!G$39</f>
        <v/>
      </c>
      <c r="H10" s="76" t="str">
        <f>Mär!H$39</f>
        <v/>
      </c>
      <c r="I10" s="182" t="str">
        <f>Mär!I$39</f>
        <v/>
      </c>
      <c r="J10" s="74"/>
      <c r="K10" s="75" t="str">
        <f>Mär!K$39</f>
        <v/>
      </c>
      <c r="L10" s="75"/>
      <c r="M10" s="76" t="str">
        <f>Mär!M$39</f>
        <v/>
      </c>
      <c r="N10" s="77" t="str">
        <f>Mär!N$39</f>
        <v/>
      </c>
      <c r="O10" s="77" t="str">
        <f>Mär!O$39</f>
        <v/>
      </c>
      <c r="P10" s="77" t="str">
        <f>Mär!Q$39</f>
        <v/>
      </c>
    </row>
    <row r="11" spans="1:16" ht="16.05" customHeight="1" thickBot="1" x14ac:dyDescent="0.45">
      <c r="A11" s="72">
        <f>Apr!A$2</f>
        <v>43556</v>
      </c>
      <c r="B11" s="73" t="str">
        <f>Apr!B$39</f>
        <v/>
      </c>
      <c r="C11" s="74" t="str">
        <f>Apr!C$39</f>
        <v/>
      </c>
      <c r="D11" s="75" t="str">
        <f>Apr!D$39</f>
        <v/>
      </c>
      <c r="E11" s="76" t="str">
        <f>Apr!E$39</f>
        <v/>
      </c>
      <c r="F11" s="74"/>
      <c r="G11" s="75" t="str">
        <f>Apr!G$39</f>
        <v/>
      </c>
      <c r="H11" s="76" t="str">
        <f>Apr!H$39</f>
        <v/>
      </c>
      <c r="I11" s="182" t="str">
        <f>Apr!I$39</f>
        <v/>
      </c>
      <c r="J11" s="74"/>
      <c r="K11" s="75" t="str">
        <f>Apr!K$39</f>
        <v/>
      </c>
      <c r="L11" s="75"/>
      <c r="M11" s="76" t="str">
        <f>Apr!M$39</f>
        <v/>
      </c>
      <c r="N11" s="77" t="str">
        <f>Apr!N$39</f>
        <v/>
      </c>
      <c r="O11" s="77" t="str">
        <f>Apr!O$39</f>
        <v/>
      </c>
      <c r="P11" s="77" t="str">
        <f>Apr!Q$39</f>
        <v/>
      </c>
    </row>
    <row r="12" spans="1:16" ht="16.05" customHeight="1" thickBot="1" x14ac:dyDescent="0.45">
      <c r="A12" s="72">
        <f>Mai!A$2</f>
        <v>43586</v>
      </c>
      <c r="B12" s="73" t="str">
        <f>Mai!B$39</f>
        <v/>
      </c>
      <c r="C12" s="74" t="str">
        <f>Mai!C$39</f>
        <v/>
      </c>
      <c r="D12" s="75" t="str">
        <f>Mai!D$39</f>
        <v/>
      </c>
      <c r="E12" s="76" t="str">
        <f>Mai!E$39</f>
        <v/>
      </c>
      <c r="F12" s="74"/>
      <c r="G12" s="75" t="str">
        <f>Mai!G$39</f>
        <v/>
      </c>
      <c r="H12" s="76" t="str">
        <f>Mai!H$39</f>
        <v/>
      </c>
      <c r="I12" s="182" t="str">
        <f>Mai!I$39</f>
        <v/>
      </c>
      <c r="J12" s="74"/>
      <c r="K12" s="75" t="str">
        <f>Mai!K$39</f>
        <v/>
      </c>
      <c r="L12" s="75"/>
      <c r="M12" s="76" t="str">
        <f>Mai!M$39</f>
        <v/>
      </c>
      <c r="N12" s="77" t="str">
        <f>Mai!N$39</f>
        <v/>
      </c>
      <c r="O12" s="77" t="str">
        <f>Mai!O$39</f>
        <v/>
      </c>
      <c r="P12" s="77" t="str">
        <f>Mai!Q$39</f>
        <v/>
      </c>
    </row>
    <row r="13" spans="1:16" ht="16.05" customHeight="1" thickBot="1" x14ac:dyDescent="0.45">
      <c r="A13" s="72">
        <f>Jun!A$2</f>
        <v>43617</v>
      </c>
      <c r="B13" s="73" t="str">
        <f>Jun!B$39</f>
        <v/>
      </c>
      <c r="C13" s="74" t="str">
        <f>Jun!C$39</f>
        <v/>
      </c>
      <c r="D13" s="75" t="str">
        <f>Jun!D$39</f>
        <v/>
      </c>
      <c r="E13" s="76" t="str">
        <f>Jun!E$39</f>
        <v/>
      </c>
      <c r="F13" s="74"/>
      <c r="G13" s="75" t="str">
        <f>Jun!G$39</f>
        <v/>
      </c>
      <c r="H13" s="76" t="str">
        <f>Jun!H$39</f>
        <v/>
      </c>
      <c r="I13" s="182" t="str">
        <f>Jun!I$39</f>
        <v/>
      </c>
      <c r="J13" s="74"/>
      <c r="K13" s="75" t="str">
        <f>Jun!K$39</f>
        <v/>
      </c>
      <c r="L13" s="75"/>
      <c r="M13" s="76" t="str">
        <f>Jun!M$39</f>
        <v/>
      </c>
      <c r="N13" s="77" t="str">
        <f>Jun!N$39</f>
        <v/>
      </c>
      <c r="O13" s="77" t="str">
        <f>Jun!O$39</f>
        <v/>
      </c>
      <c r="P13" s="77" t="str">
        <f>Jun!Q$39</f>
        <v/>
      </c>
    </row>
    <row r="14" spans="1:16" ht="16.05" customHeight="1" thickBot="1" x14ac:dyDescent="0.45">
      <c r="A14" s="72">
        <f>Jul!A$2</f>
        <v>43647</v>
      </c>
      <c r="B14" s="73" t="str">
        <f>Jul!B$39</f>
        <v/>
      </c>
      <c r="C14" s="74" t="str">
        <f>Jul!C$39</f>
        <v/>
      </c>
      <c r="D14" s="75" t="str">
        <f>Jul!D$39</f>
        <v/>
      </c>
      <c r="E14" s="76" t="str">
        <f>Jul!E$39</f>
        <v/>
      </c>
      <c r="F14" s="74"/>
      <c r="G14" s="75" t="str">
        <f>Jul!G$39</f>
        <v/>
      </c>
      <c r="H14" s="76" t="str">
        <f>Jul!H$39</f>
        <v/>
      </c>
      <c r="I14" s="182" t="str">
        <f>Jul!I$39</f>
        <v/>
      </c>
      <c r="J14" s="74"/>
      <c r="K14" s="75" t="str">
        <f>Jul!K$39</f>
        <v/>
      </c>
      <c r="L14" s="75"/>
      <c r="M14" s="76" t="str">
        <f>Jul!M$39</f>
        <v/>
      </c>
      <c r="N14" s="77" t="str">
        <f>Jul!N$39</f>
        <v/>
      </c>
      <c r="O14" s="77" t="str">
        <f>Jul!O$39</f>
        <v/>
      </c>
      <c r="P14" s="77" t="str">
        <f>Jul!Q$39</f>
        <v/>
      </c>
    </row>
    <row r="15" spans="1:16" ht="16.05" customHeight="1" thickBot="1" x14ac:dyDescent="0.45">
      <c r="A15" s="72">
        <f>Aug!A$2</f>
        <v>43678</v>
      </c>
      <c r="B15" s="73" t="str">
        <f>Aug!B$39</f>
        <v/>
      </c>
      <c r="C15" s="74" t="str">
        <f>Aug!C$39</f>
        <v/>
      </c>
      <c r="D15" s="75" t="str">
        <f>Aug!D$39</f>
        <v/>
      </c>
      <c r="E15" s="76" t="str">
        <f>Aug!E$39</f>
        <v/>
      </c>
      <c r="F15" s="74"/>
      <c r="G15" s="75" t="str">
        <f>Aug!G$39</f>
        <v/>
      </c>
      <c r="H15" s="76" t="str">
        <f>Aug!H$39</f>
        <v/>
      </c>
      <c r="I15" s="182" t="str">
        <f>Aug!I$39</f>
        <v/>
      </c>
      <c r="J15" s="74"/>
      <c r="K15" s="75" t="str">
        <f>Aug!K$39</f>
        <v/>
      </c>
      <c r="L15" s="75"/>
      <c r="M15" s="76" t="str">
        <f>Aug!M$39</f>
        <v/>
      </c>
      <c r="N15" s="77" t="str">
        <f>Aug!N$39</f>
        <v/>
      </c>
      <c r="O15" s="77" t="str">
        <f>Aug!O$39</f>
        <v/>
      </c>
      <c r="P15" s="77" t="str">
        <f>Aug!Q$39</f>
        <v/>
      </c>
    </row>
    <row r="16" spans="1:16" ht="16.05" customHeight="1" thickBot="1" x14ac:dyDescent="0.45">
      <c r="A16" s="72">
        <f>Sep!A$2</f>
        <v>43709</v>
      </c>
      <c r="B16" s="73" t="str">
        <f>Sep!B$39</f>
        <v/>
      </c>
      <c r="C16" s="74" t="str">
        <f>Sep!C$39</f>
        <v/>
      </c>
      <c r="D16" s="75" t="str">
        <f>Sep!D$39</f>
        <v/>
      </c>
      <c r="E16" s="76" t="str">
        <f>Sep!E$39</f>
        <v/>
      </c>
      <c r="F16" s="74"/>
      <c r="G16" s="75" t="str">
        <f>Sep!G$39</f>
        <v/>
      </c>
      <c r="H16" s="76" t="str">
        <f>Sep!H$39</f>
        <v/>
      </c>
      <c r="I16" s="182" t="str">
        <f>Sep!I$39</f>
        <v/>
      </c>
      <c r="J16" s="74"/>
      <c r="K16" s="75" t="str">
        <f>Sep!K$39</f>
        <v/>
      </c>
      <c r="L16" s="75"/>
      <c r="M16" s="76" t="str">
        <f>Sep!M$39</f>
        <v/>
      </c>
      <c r="N16" s="77" t="str">
        <f>Sep!N$39</f>
        <v/>
      </c>
      <c r="O16" s="77" t="str">
        <f>Sep!O$39</f>
        <v/>
      </c>
      <c r="P16" s="77" t="str">
        <f>Sep!Q$39</f>
        <v/>
      </c>
    </row>
    <row r="17" spans="1:16" ht="16.05" customHeight="1" thickBot="1" x14ac:dyDescent="0.45">
      <c r="A17" s="72">
        <f>Okt!A$2</f>
        <v>43739</v>
      </c>
      <c r="B17" s="73" t="str">
        <f>Okt!B$39</f>
        <v/>
      </c>
      <c r="C17" s="74" t="str">
        <f>Okt!C$39</f>
        <v/>
      </c>
      <c r="D17" s="75" t="str">
        <f>Okt!D$39</f>
        <v/>
      </c>
      <c r="E17" s="76" t="str">
        <f>Okt!E$39</f>
        <v/>
      </c>
      <c r="F17" s="74"/>
      <c r="G17" s="75" t="str">
        <f>Okt!G$39</f>
        <v/>
      </c>
      <c r="H17" s="76" t="str">
        <f>Okt!H$39</f>
        <v/>
      </c>
      <c r="I17" s="182" t="str">
        <f>Okt!I$39</f>
        <v/>
      </c>
      <c r="J17" s="74"/>
      <c r="K17" s="75" t="str">
        <f>Okt!K$39</f>
        <v/>
      </c>
      <c r="L17" s="75"/>
      <c r="M17" s="76" t="str">
        <f>Okt!M$39</f>
        <v/>
      </c>
      <c r="N17" s="77" t="str">
        <f>Okt!N$39</f>
        <v/>
      </c>
      <c r="O17" s="77" t="str">
        <f>Okt!O$39</f>
        <v/>
      </c>
      <c r="P17" s="77" t="str">
        <f>Okt!Q$39</f>
        <v/>
      </c>
    </row>
    <row r="18" spans="1:16" ht="16.05" customHeight="1" thickBot="1" x14ac:dyDescent="0.45">
      <c r="A18" s="72">
        <f>Nov!A$2</f>
        <v>43770</v>
      </c>
      <c r="B18" s="73" t="str">
        <f>Nov!B$39</f>
        <v/>
      </c>
      <c r="C18" s="74" t="str">
        <f>Nov!C$39</f>
        <v/>
      </c>
      <c r="D18" s="75" t="str">
        <f>Nov!D$39</f>
        <v/>
      </c>
      <c r="E18" s="76" t="str">
        <f>Nov!E$39</f>
        <v/>
      </c>
      <c r="F18" s="74"/>
      <c r="G18" s="75" t="str">
        <f>Nov!G$39</f>
        <v/>
      </c>
      <c r="H18" s="76" t="str">
        <f>Nov!H$39</f>
        <v/>
      </c>
      <c r="I18" s="182" t="str">
        <f>Nov!I$39</f>
        <v/>
      </c>
      <c r="J18" s="74"/>
      <c r="K18" s="75" t="str">
        <f>Nov!K$39</f>
        <v/>
      </c>
      <c r="L18" s="75"/>
      <c r="M18" s="76" t="str">
        <f>Nov!M$39</f>
        <v/>
      </c>
      <c r="N18" s="77" t="str">
        <f>Nov!N$39</f>
        <v/>
      </c>
      <c r="O18" s="77" t="str">
        <f>Nov!O$39</f>
        <v/>
      </c>
      <c r="P18" s="77" t="str">
        <f>Nov!Q$39</f>
        <v/>
      </c>
    </row>
    <row r="19" spans="1:16" ht="16.05" customHeight="1" thickBot="1" x14ac:dyDescent="0.45">
      <c r="A19" s="72">
        <f>Dez!A$2</f>
        <v>43800</v>
      </c>
      <c r="B19" s="73" t="str">
        <f>Dez!B$39</f>
        <v/>
      </c>
      <c r="C19" s="74" t="str">
        <f>Dez!C$39</f>
        <v/>
      </c>
      <c r="D19" s="75" t="str">
        <f>Dez!D$39</f>
        <v/>
      </c>
      <c r="E19" s="76" t="str">
        <f>Dez!E$39</f>
        <v/>
      </c>
      <c r="F19" s="74"/>
      <c r="G19" s="75" t="str">
        <f>Dez!G$39</f>
        <v/>
      </c>
      <c r="H19" s="76" t="str">
        <f>Dez!H$39</f>
        <v/>
      </c>
      <c r="I19" s="182" t="str">
        <f>Dez!I$39</f>
        <v/>
      </c>
      <c r="J19" s="74"/>
      <c r="K19" s="75" t="str">
        <f>Dez!K$39</f>
        <v/>
      </c>
      <c r="L19" s="75"/>
      <c r="M19" s="76" t="str">
        <f>Dez!M$39</f>
        <v/>
      </c>
      <c r="N19" s="77" t="str">
        <f>Dez!N$39</f>
        <v/>
      </c>
      <c r="O19" s="77" t="str">
        <f>Dez!O$39</f>
        <v/>
      </c>
      <c r="P19" s="77" t="str">
        <f>Dez!Q$39</f>
        <v/>
      </c>
    </row>
    <row r="20" spans="1:16" ht="31.5" customHeight="1" thickBot="1" x14ac:dyDescent="0.45">
      <c r="A20" s="72" t="s">
        <v>24</v>
      </c>
      <c r="B20" s="73">
        <f>SUM(B8:B19)</f>
        <v>0</v>
      </c>
      <c r="C20" s="74" t="str">
        <f>IF(COUNT(C8:C19)=0,"",SUM(C8:C19))</f>
        <v/>
      </c>
      <c r="D20" s="75" t="str">
        <f t="shared" ref="D20:P20" si="0">IF(COUNT(D8:D19)=0,"",SUM(D8:D19))</f>
        <v/>
      </c>
      <c r="E20" s="76" t="str">
        <f t="shared" si="0"/>
        <v/>
      </c>
      <c r="F20" s="74" t="str">
        <f t="shared" si="0"/>
        <v/>
      </c>
      <c r="G20" s="75" t="str">
        <f t="shared" si="0"/>
        <v/>
      </c>
      <c r="H20" s="76" t="str">
        <f t="shared" si="0"/>
        <v/>
      </c>
      <c r="I20" s="182" t="str">
        <f t="shared" si="0"/>
        <v/>
      </c>
      <c r="J20" s="74" t="s">
        <v>49</v>
      </c>
      <c r="K20" s="75" t="str">
        <f t="shared" si="0"/>
        <v/>
      </c>
      <c r="L20" s="75" t="s">
        <v>49</v>
      </c>
      <c r="M20" s="76" t="str">
        <f t="shared" si="0"/>
        <v/>
      </c>
      <c r="N20" s="77" t="str">
        <f t="shared" si="0"/>
        <v/>
      </c>
      <c r="O20" s="77" t="str">
        <f t="shared" si="0"/>
        <v/>
      </c>
      <c r="P20" s="77" t="str">
        <f t="shared" si="0"/>
        <v/>
      </c>
    </row>
    <row r="21" spans="1:16" x14ac:dyDescent="0.4">
      <c r="B21" s="78"/>
    </row>
    <row r="22" spans="1:16" ht="27" customHeight="1" thickBot="1" x14ac:dyDescent="0.55000000000000004">
      <c r="B22" s="78"/>
      <c r="N22" s="232" t="s">
        <v>24</v>
      </c>
      <c r="O22" s="232"/>
      <c r="P22" s="232"/>
    </row>
    <row r="23" spans="1:16" ht="27" customHeight="1" x14ac:dyDescent="0.4">
      <c r="B23" s="78"/>
      <c r="C23" s="131" t="s">
        <v>31</v>
      </c>
      <c r="D23" s="79" t="str">
        <f>IF(O20="","",O20/60)</f>
        <v/>
      </c>
      <c r="E23" s="80"/>
      <c r="N23" s="230" t="s">
        <v>56</v>
      </c>
      <c r="O23" s="226" t="str">
        <f>IF(COUNT(C20:P20,D27)=0,"",SUM(C20:P20)/60)</f>
        <v/>
      </c>
      <c r="P23" s="227"/>
    </row>
    <row r="24" spans="1:16" ht="27" customHeight="1" thickBot="1" x14ac:dyDescent="0.45">
      <c r="B24" s="78"/>
      <c r="C24" s="132" t="s">
        <v>30</v>
      </c>
      <c r="D24" s="81" t="str">
        <f>IF(N20="","",N20/60)</f>
        <v/>
      </c>
      <c r="E24" s="80"/>
      <c r="N24" s="231"/>
      <c r="O24" s="228"/>
      <c r="P24" s="229"/>
    </row>
    <row r="25" spans="1:16" ht="27" customHeight="1" x14ac:dyDescent="0.4">
      <c r="B25" s="78"/>
      <c r="C25" s="133" t="s">
        <v>28</v>
      </c>
      <c r="D25" s="81" t="str">
        <f>IF(COUNT(K20:M20)=0,"",SUM(K20:M20)/60)</f>
        <v/>
      </c>
      <c r="E25" s="80"/>
      <c r="N25" s="233" t="s">
        <v>55</v>
      </c>
      <c r="O25" s="235" t="str">
        <f>IF(O23="","",B20/60)</f>
        <v/>
      </c>
      <c r="P25" s="236"/>
    </row>
    <row r="26" spans="1:16" ht="27" customHeight="1" thickBot="1" x14ac:dyDescent="0.45">
      <c r="B26" s="78"/>
      <c r="C26" s="134" t="s">
        <v>25</v>
      </c>
      <c r="D26" s="82" t="str">
        <f>IF(COUNT(C20:E20,G20:H20)=0,"",SUM(C20:E20,G20:I20)/60)</f>
        <v/>
      </c>
      <c r="E26" s="80"/>
      <c r="N26" s="234"/>
      <c r="O26" s="237"/>
      <c r="P26" s="238"/>
    </row>
    <row r="27" spans="1:16" ht="27" customHeight="1" thickBot="1" x14ac:dyDescent="0.45">
      <c r="B27" s="78"/>
      <c r="C27" s="83" t="s">
        <v>23</v>
      </c>
      <c r="D27" s="84" t="str">
        <f>IF(P20="","",P20/60)</f>
        <v/>
      </c>
      <c r="E27" s="80"/>
    </row>
    <row r="28" spans="1:16" x14ac:dyDescent="0.4">
      <c r="B28" s="78"/>
    </row>
    <row r="29" spans="1:16" x14ac:dyDescent="0.4">
      <c r="B29" s="78"/>
    </row>
    <row r="30" spans="1:16" x14ac:dyDescent="0.4">
      <c r="B30" s="78"/>
    </row>
    <row r="31" spans="1:16" x14ac:dyDescent="0.4">
      <c r="B31" s="78"/>
    </row>
    <row r="32" spans="1:16" x14ac:dyDescent="0.4">
      <c r="B32" s="78"/>
    </row>
    <row r="33" spans="2:2" x14ac:dyDescent="0.4">
      <c r="B33" s="78"/>
    </row>
    <row r="34" spans="2:2" x14ac:dyDescent="0.4">
      <c r="B34" s="78"/>
    </row>
    <row r="35" spans="2:2" x14ac:dyDescent="0.4">
      <c r="B35" s="78"/>
    </row>
    <row r="36" spans="2:2" x14ac:dyDescent="0.4">
      <c r="B36" s="78"/>
    </row>
  </sheetData>
  <mergeCells count="17">
    <mergeCell ref="N25:N26"/>
    <mergeCell ref="O25:P26"/>
    <mergeCell ref="J5:K5"/>
    <mergeCell ref="L5:M5"/>
    <mergeCell ref="J6:K6"/>
    <mergeCell ref="L6:M6"/>
    <mergeCell ref="J4:M4"/>
    <mergeCell ref="O23:P24"/>
    <mergeCell ref="G7:H7"/>
    <mergeCell ref="C3:H3"/>
    <mergeCell ref="F4:H4"/>
    <mergeCell ref="N23:N24"/>
    <mergeCell ref="C4:E4"/>
    <mergeCell ref="J3:M3"/>
    <mergeCell ref="J7:K7"/>
    <mergeCell ref="L7:M7"/>
    <mergeCell ref="N22:P22"/>
  </mergeCells>
  <phoneticPr fontId="1" type="noConversion"/>
  <pageMargins left="0.78740157480314965" right="0.43307086614173229" top="0.51181102362204722" bottom="0.47244094488188981" header="0.51181102362204722" footer="0.51181102362204722"/>
  <pageSetup paperSize="9" scale="89" orientation="landscape" r:id="rId1"/>
  <headerFooter alignWithMargins="0">
    <oddHeader xml:space="preserve">&amp;C&amp;"Calibri,Fett"&amp;14 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5"/>
  <dimension ref="A1:W17"/>
  <sheetViews>
    <sheetView workbookViewId="0"/>
  </sheetViews>
  <sheetFormatPr baseColWidth="10" defaultRowHeight="12.75" x14ac:dyDescent="0.35"/>
  <cols>
    <col min="1" max="1" width="10.265625" bestFit="1" customWidth="1"/>
    <col min="2" max="2" width="9.9296875" hidden="1" customWidth="1"/>
    <col min="3" max="3" width="9.6640625" hidden="1" customWidth="1"/>
    <col min="4" max="4" width="6.46484375" hidden="1" customWidth="1"/>
    <col min="5" max="5" width="3.06640625" hidden="1" customWidth="1"/>
    <col min="6" max="6" width="5.33203125" hidden="1" customWidth="1"/>
    <col min="7" max="7" width="7.33203125" hidden="1" customWidth="1"/>
    <col min="8" max="8" width="6.1328125" hidden="1" customWidth="1"/>
    <col min="9" max="9" width="5.265625" bestFit="1" customWidth="1"/>
    <col min="10" max="10" width="3.86328125" hidden="1" customWidth="1"/>
    <col min="11" max="13" width="3.19921875" hidden="1" customWidth="1"/>
    <col min="14" max="14" width="4.9296875" bestFit="1" customWidth="1"/>
    <col min="15" max="15" width="7.9296875" hidden="1" customWidth="1"/>
    <col min="16" max="16" width="6.46484375" bestFit="1" customWidth="1"/>
    <col min="17" max="17" width="11.46484375" hidden="1" customWidth="1"/>
    <col min="18" max="18" width="8.1328125" bestFit="1" customWidth="1"/>
    <col min="19" max="19" width="7.6640625" customWidth="1"/>
    <col min="20" max="20" width="7.6640625" bestFit="1" customWidth="1"/>
  </cols>
  <sheetData>
    <row r="1" spans="1:23" ht="15.75" x14ac:dyDescent="0.5">
      <c r="B1" s="192" t="s">
        <v>25</v>
      </c>
      <c r="C1" s="193"/>
      <c r="D1" s="193"/>
      <c r="E1" s="193"/>
      <c r="F1" s="193"/>
      <c r="G1" s="193"/>
      <c r="H1" s="118"/>
      <c r="I1" s="135" t="s">
        <v>25</v>
      </c>
      <c r="J1" s="247" t="s">
        <v>28</v>
      </c>
      <c r="K1" s="248"/>
      <c r="L1" s="248"/>
      <c r="M1" s="249"/>
      <c r="N1" s="149" t="s">
        <v>28</v>
      </c>
      <c r="O1" s="153" t="s">
        <v>30</v>
      </c>
      <c r="P1" s="153" t="s">
        <v>30</v>
      </c>
      <c r="Q1" s="157" t="s">
        <v>31</v>
      </c>
      <c r="R1" s="157" t="s">
        <v>31</v>
      </c>
      <c r="S1" s="1"/>
      <c r="T1" s="2" t="s">
        <v>23</v>
      </c>
      <c r="V1" t="s">
        <v>24</v>
      </c>
    </row>
    <row r="2" spans="1:23" ht="26.25" x14ac:dyDescent="0.4">
      <c r="B2" s="244" t="s">
        <v>26</v>
      </c>
      <c r="C2" s="245"/>
      <c r="D2" s="246"/>
      <c r="E2" s="241" t="s">
        <v>27</v>
      </c>
      <c r="F2" s="242"/>
      <c r="G2" s="243"/>
      <c r="H2" s="181" t="s">
        <v>69</v>
      </c>
      <c r="I2" s="136"/>
      <c r="J2" s="250" t="s">
        <v>29</v>
      </c>
      <c r="K2" s="251"/>
      <c r="L2" s="251"/>
      <c r="M2" s="252"/>
      <c r="N2" s="150"/>
      <c r="O2" s="154" t="s">
        <v>32</v>
      </c>
      <c r="P2" s="154"/>
      <c r="Q2" s="158" t="s">
        <v>32</v>
      </c>
      <c r="R2" s="158"/>
      <c r="S2" s="2" t="s">
        <v>23</v>
      </c>
      <c r="T2" s="10"/>
      <c r="V2" t="s">
        <v>58</v>
      </c>
      <c r="W2" t="s">
        <v>59</v>
      </c>
    </row>
    <row r="3" spans="1:23" x14ac:dyDescent="0.35">
      <c r="B3" s="137" t="s">
        <v>1</v>
      </c>
      <c r="C3" s="138" t="s">
        <v>2</v>
      </c>
      <c r="D3" s="139" t="s">
        <v>40</v>
      </c>
      <c r="E3" s="137" t="s">
        <v>21</v>
      </c>
      <c r="F3" s="138" t="s">
        <v>3</v>
      </c>
      <c r="G3" s="139" t="s">
        <v>4</v>
      </c>
      <c r="H3" s="183"/>
      <c r="I3" s="140"/>
      <c r="J3" s="253" t="s">
        <v>33</v>
      </c>
      <c r="K3" s="254"/>
      <c r="L3" s="255" t="s">
        <v>34</v>
      </c>
      <c r="M3" s="256"/>
      <c r="N3" s="151"/>
      <c r="O3" s="155" t="s">
        <v>37</v>
      </c>
      <c r="P3" s="155"/>
      <c r="Q3" s="159"/>
      <c r="R3" s="159"/>
      <c r="S3" s="3" t="s">
        <v>22</v>
      </c>
      <c r="T3" s="11"/>
    </row>
    <row r="4" spans="1:23" x14ac:dyDescent="0.35">
      <c r="B4" s="141" t="s">
        <v>5</v>
      </c>
      <c r="C4" s="142" t="s">
        <v>6</v>
      </c>
      <c r="D4" s="143" t="s">
        <v>41</v>
      </c>
      <c r="E4" s="141"/>
      <c r="F4" s="142" t="s">
        <v>7</v>
      </c>
      <c r="G4" s="143" t="s">
        <v>8</v>
      </c>
      <c r="H4" s="184"/>
      <c r="I4" s="144"/>
      <c r="J4" s="257" t="s">
        <v>9</v>
      </c>
      <c r="K4" s="258"/>
      <c r="L4" s="259" t="s">
        <v>10</v>
      </c>
      <c r="M4" s="260"/>
      <c r="N4" s="152"/>
      <c r="O4" s="156" t="s">
        <v>35</v>
      </c>
      <c r="P4" s="156"/>
      <c r="Q4" s="160" t="s">
        <v>38</v>
      </c>
      <c r="R4" s="160"/>
      <c r="S4" s="4"/>
      <c r="T4" s="12"/>
    </row>
    <row r="5" spans="1:23" ht="13.15" thickBot="1" x14ac:dyDescent="0.4">
      <c r="B5" s="145" t="s">
        <v>11</v>
      </c>
      <c r="C5" s="146" t="s">
        <v>12</v>
      </c>
      <c r="D5" s="147" t="s">
        <v>0</v>
      </c>
      <c r="E5" s="141"/>
      <c r="F5" s="239" t="s">
        <v>13</v>
      </c>
      <c r="G5" s="240"/>
      <c r="H5" s="184"/>
      <c r="I5" s="144"/>
      <c r="J5" s="261" t="s">
        <v>14</v>
      </c>
      <c r="K5" s="262"/>
      <c r="L5" s="263" t="s">
        <v>15</v>
      </c>
      <c r="M5" s="264"/>
      <c r="N5" s="152"/>
      <c r="O5" s="156" t="s">
        <v>36</v>
      </c>
      <c r="P5" s="156"/>
      <c r="Q5" s="160"/>
      <c r="R5" s="160"/>
      <c r="S5" s="4"/>
      <c r="T5" s="12"/>
    </row>
    <row r="6" spans="1:23" ht="13.5" thickBot="1" x14ac:dyDescent="0.4">
      <c r="A6" s="5">
        <f>Jan!A$2</f>
        <v>43466</v>
      </c>
      <c r="B6" s="6" t="str">
        <f>Jan!C$39</f>
        <v/>
      </c>
      <c r="C6" s="8" t="str">
        <f>Jan!D$39</f>
        <v/>
      </c>
      <c r="D6" s="7" t="str">
        <f>Jan!E$39</f>
        <v/>
      </c>
      <c r="E6" s="6"/>
      <c r="F6" s="8" t="str">
        <f>Jan!G$39</f>
        <v/>
      </c>
      <c r="G6" s="7" t="str">
        <f>Jan!H$39</f>
        <v/>
      </c>
      <c r="H6" s="9" t="str">
        <f>Jan!I$39</f>
        <v/>
      </c>
      <c r="I6" s="13">
        <f>IF(SUM(B6:D6,F6:H6)&gt;0,SUM(B6:D6,F6:H6)/V6,0)</f>
        <v>0</v>
      </c>
      <c r="J6" s="16"/>
      <c r="K6" s="8" t="str">
        <f>Jan!K$39</f>
        <v/>
      </c>
      <c r="L6" s="8"/>
      <c r="M6" s="7" t="str">
        <f>Jan!M$39</f>
        <v/>
      </c>
      <c r="N6" s="14">
        <f>IF(SUM(K6,M6)&gt;0,SUM(K6,M6)/V6,0)</f>
        <v>0</v>
      </c>
      <c r="O6" s="9" t="str">
        <f>Jan!N$39</f>
        <v/>
      </c>
      <c r="P6" s="15">
        <f>IF(O6="",0,O6/V6)</f>
        <v>0</v>
      </c>
      <c r="Q6" s="9" t="str">
        <f>Jan!O$39</f>
        <v/>
      </c>
      <c r="R6" s="15">
        <f>IF(Q6="",0,Q6/V6)</f>
        <v>0</v>
      </c>
      <c r="S6" s="9" t="str">
        <f>Jan!Q$39</f>
        <v/>
      </c>
      <c r="T6" s="15"/>
      <c r="V6" s="17">
        <f>SUM(B6:H6,K6,M6,O6,Q6)</f>
        <v>0</v>
      </c>
      <c r="W6" s="17">
        <f>SUM(B6:H6,K6,M6,O6,Q6,S6)</f>
        <v>0</v>
      </c>
    </row>
    <row r="7" spans="1:23" ht="13.5" thickBot="1" x14ac:dyDescent="0.4">
      <c r="A7" s="5">
        <f>Feb!A$2</f>
        <v>43497</v>
      </c>
      <c r="B7" s="6" t="str">
        <f>Feb!C$39</f>
        <v/>
      </c>
      <c r="C7" s="8" t="str">
        <f>Feb!D$39</f>
        <v/>
      </c>
      <c r="D7" s="7" t="str">
        <f>Feb!E$39</f>
        <v/>
      </c>
      <c r="E7" s="6"/>
      <c r="F7" s="8" t="str">
        <f>Feb!G$39</f>
        <v/>
      </c>
      <c r="G7" s="7" t="str">
        <f>Feb!H$39</f>
        <v/>
      </c>
      <c r="H7" s="9" t="str">
        <f>Feb!I$39</f>
        <v/>
      </c>
      <c r="I7" s="13">
        <f t="shared" ref="I7:I17" si="0">IF(SUM(B7:D7,F7:H7)&gt;0,SUM(B7:D7,F7:H7)/V7,0)</f>
        <v>0</v>
      </c>
      <c r="J7" s="16"/>
      <c r="K7" s="8" t="str">
        <f>Feb!K$39</f>
        <v/>
      </c>
      <c r="L7" s="8"/>
      <c r="M7" s="7" t="str">
        <f>Feb!M$39</f>
        <v/>
      </c>
      <c r="N7" s="14">
        <f t="shared" ref="N7:N17" si="1">IF(SUM(K7,M7)&gt;0,SUM(K7,M7)/V7,0)</f>
        <v>0</v>
      </c>
      <c r="O7" s="9" t="str">
        <f>Feb!N$39</f>
        <v/>
      </c>
      <c r="P7" s="15">
        <f t="shared" ref="P7:P17" si="2">IF(O7="",0,O7/V7)</f>
        <v>0</v>
      </c>
      <c r="Q7" s="9" t="str">
        <f>Feb!O$39</f>
        <v/>
      </c>
      <c r="R7" s="15">
        <f t="shared" ref="R7:R17" si="3">IF(Q7="",0,Q7/V7)</f>
        <v>0</v>
      </c>
      <c r="S7" s="9" t="str">
        <f>Feb!Q$39</f>
        <v/>
      </c>
      <c r="T7" s="15"/>
      <c r="V7" s="17">
        <f t="shared" ref="V7:V17" si="4">SUM(B7:H7,K7,M7,O7,Q7)</f>
        <v>0</v>
      </c>
      <c r="W7" s="17">
        <f t="shared" ref="W7:W17" si="5">SUM(B7:H7,K7,M7,O7,Q7,S7)</f>
        <v>0</v>
      </c>
    </row>
    <row r="8" spans="1:23" ht="13.5" thickBot="1" x14ac:dyDescent="0.4">
      <c r="A8" s="5">
        <f>Mär!A$2</f>
        <v>43525</v>
      </c>
      <c r="B8" s="6" t="str">
        <f>Mär!C$39</f>
        <v/>
      </c>
      <c r="C8" s="8" t="str">
        <f>Mär!D$39</f>
        <v/>
      </c>
      <c r="D8" s="7" t="str">
        <f>Mär!E$39</f>
        <v/>
      </c>
      <c r="E8" s="6"/>
      <c r="F8" s="8" t="str">
        <f>Mär!G$39</f>
        <v/>
      </c>
      <c r="G8" s="7" t="str">
        <f>Mär!H$39</f>
        <v/>
      </c>
      <c r="H8" s="9" t="str">
        <f>Mär!I$39</f>
        <v/>
      </c>
      <c r="I8" s="13">
        <f t="shared" si="0"/>
        <v>0</v>
      </c>
      <c r="J8" s="16"/>
      <c r="K8" s="8" t="str">
        <f>Mär!K$39</f>
        <v/>
      </c>
      <c r="L8" s="8"/>
      <c r="M8" s="7" t="str">
        <f>Mär!M$39</f>
        <v/>
      </c>
      <c r="N8" s="14">
        <f t="shared" si="1"/>
        <v>0</v>
      </c>
      <c r="O8" s="9" t="str">
        <f>Mär!N$39</f>
        <v/>
      </c>
      <c r="P8" s="15">
        <f t="shared" si="2"/>
        <v>0</v>
      </c>
      <c r="Q8" s="9" t="str">
        <f>Mär!O$39</f>
        <v/>
      </c>
      <c r="R8" s="15">
        <f t="shared" si="3"/>
        <v>0</v>
      </c>
      <c r="S8" s="9" t="str">
        <f>Mär!Q$39</f>
        <v/>
      </c>
      <c r="T8" s="15"/>
      <c r="V8" s="17">
        <f t="shared" si="4"/>
        <v>0</v>
      </c>
      <c r="W8" s="17">
        <f t="shared" si="5"/>
        <v>0</v>
      </c>
    </row>
    <row r="9" spans="1:23" ht="13.5" thickBot="1" x14ac:dyDescent="0.4">
      <c r="A9" s="5">
        <f>Apr!A$2</f>
        <v>43556</v>
      </c>
      <c r="B9" s="6" t="str">
        <f>Apr!C$39</f>
        <v/>
      </c>
      <c r="C9" s="8" t="str">
        <f>Apr!D$39</f>
        <v/>
      </c>
      <c r="D9" s="7" t="str">
        <f>Apr!E$39</f>
        <v/>
      </c>
      <c r="E9" s="6"/>
      <c r="F9" s="8" t="str">
        <f>Apr!G$39</f>
        <v/>
      </c>
      <c r="G9" s="7" t="str">
        <f>Apr!H$39</f>
        <v/>
      </c>
      <c r="H9" s="9" t="str">
        <f>Apr!I$39</f>
        <v/>
      </c>
      <c r="I9" s="13">
        <f t="shared" si="0"/>
        <v>0</v>
      </c>
      <c r="J9" s="16"/>
      <c r="K9" s="8" t="str">
        <f>Apr!K$39</f>
        <v/>
      </c>
      <c r="L9" s="8"/>
      <c r="M9" s="7" t="str">
        <f>Apr!M$39</f>
        <v/>
      </c>
      <c r="N9" s="14">
        <f t="shared" si="1"/>
        <v>0</v>
      </c>
      <c r="O9" s="9" t="str">
        <f>Apr!N$39</f>
        <v/>
      </c>
      <c r="P9" s="15">
        <f t="shared" si="2"/>
        <v>0</v>
      </c>
      <c r="Q9" s="9" t="str">
        <f>Apr!O$39</f>
        <v/>
      </c>
      <c r="R9" s="15">
        <f t="shared" si="3"/>
        <v>0</v>
      </c>
      <c r="S9" s="9" t="str">
        <f>Apr!Q$39</f>
        <v/>
      </c>
      <c r="T9" s="15"/>
      <c r="V9" s="17">
        <f t="shared" si="4"/>
        <v>0</v>
      </c>
      <c r="W9" s="17">
        <f t="shared" si="5"/>
        <v>0</v>
      </c>
    </row>
    <row r="10" spans="1:23" ht="13.5" thickBot="1" x14ac:dyDescent="0.4">
      <c r="A10" s="5">
        <f>Mai!A$2</f>
        <v>43586</v>
      </c>
      <c r="B10" s="6" t="str">
        <f>Mai!C$39</f>
        <v/>
      </c>
      <c r="C10" s="8" t="str">
        <f>Mai!D$39</f>
        <v/>
      </c>
      <c r="D10" s="7" t="str">
        <f>Mai!E$39</f>
        <v/>
      </c>
      <c r="E10" s="6"/>
      <c r="F10" s="8" t="str">
        <f>Mai!G$39</f>
        <v/>
      </c>
      <c r="G10" s="7" t="str">
        <f>Mai!H$39</f>
        <v/>
      </c>
      <c r="H10" s="9" t="str">
        <f>Mai!I$39</f>
        <v/>
      </c>
      <c r="I10" s="13">
        <f t="shared" si="0"/>
        <v>0</v>
      </c>
      <c r="J10" s="16"/>
      <c r="K10" s="8" t="str">
        <f>Mai!K$39</f>
        <v/>
      </c>
      <c r="L10" s="8"/>
      <c r="M10" s="7" t="str">
        <f>Mai!M$39</f>
        <v/>
      </c>
      <c r="N10" s="14">
        <f t="shared" si="1"/>
        <v>0</v>
      </c>
      <c r="O10" s="9" t="str">
        <f>Mai!N$39</f>
        <v/>
      </c>
      <c r="P10" s="15">
        <f t="shared" si="2"/>
        <v>0</v>
      </c>
      <c r="Q10" s="9" t="str">
        <f>Mai!O$39</f>
        <v/>
      </c>
      <c r="R10" s="15">
        <f t="shared" si="3"/>
        <v>0</v>
      </c>
      <c r="S10" s="9" t="str">
        <f>Mai!Q$39</f>
        <v/>
      </c>
      <c r="T10" s="15"/>
      <c r="V10" s="17">
        <f t="shared" si="4"/>
        <v>0</v>
      </c>
      <c r="W10" s="17">
        <f t="shared" si="5"/>
        <v>0</v>
      </c>
    </row>
    <row r="11" spans="1:23" ht="13.5" thickBot="1" x14ac:dyDescent="0.4">
      <c r="A11" s="5">
        <f>Jun!A$2</f>
        <v>43617</v>
      </c>
      <c r="B11" s="6" t="str">
        <f>Jun!C$39</f>
        <v/>
      </c>
      <c r="C11" s="8" t="str">
        <f>Jun!D$39</f>
        <v/>
      </c>
      <c r="D11" s="7" t="str">
        <f>Jun!E$39</f>
        <v/>
      </c>
      <c r="E11" s="6"/>
      <c r="F11" s="8" t="str">
        <f>Jun!G$39</f>
        <v/>
      </c>
      <c r="G11" s="7" t="str">
        <f>Jun!H$39</f>
        <v/>
      </c>
      <c r="H11" s="9" t="str">
        <f>Jun!I$39</f>
        <v/>
      </c>
      <c r="I11" s="13">
        <f t="shared" si="0"/>
        <v>0</v>
      </c>
      <c r="J11" s="16"/>
      <c r="K11" s="8" t="str">
        <f>Jun!K$39</f>
        <v/>
      </c>
      <c r="L11" s="8"/>
      <c r="M11" s="7" t="str">
        <f>Jun!M$39</f>
        <v/>
      </c>
      <c r="N11" s="14">
        <f t="shared" si="1"/>
        <v>0</v>
      </c>
      <c r="O11" s="9" t="str">
        <f>Jun!N$39</f>
        <v/>
      </c>
      <c r="P11" s="15">
        <f t="shared" si="2"/>
        <v>0</v>
      </c>
      <c r="Q11" s="9" t="str">
        <f>Jun!O$39</f>
        <v/>
      </c>
      <c r="R11" s="15">
        <f t="shared" si="3"/>
        <v>0</v>
      </c>
      <c r="S11" s="9" t="str">
        <f>Jun!Q$39</f>
        <v/>
      </c>
      <c r="T11" s="15"/>
      <c r="V11" s="17">
        <f t="shared" si="4"/>
        <v>0</v>
      </c>
      <c r="W11" s="17">
        <f t="shared" si="5"/>
        <v>0</v>
      </c>
    </row>
    <row r="12" spans="1:23" ht="13.5" thickBot="1" x14ac:dyDescent="0.4">
      <c r="A12" s="5">
        <f>Jul!A$2</f>
        <v>43647</v>
      </c>
      <c r="B12" s="6" t="str">
        <f>Jul!C$39</f>
        <v/>
      </c>
      <c r="C12" s="8" t="str">
        <f>Jul!D$39</f>
        <v/>
      </c>
      <c r="D12" s="7" t="str">
        <f>Jul!E$39</f>
        <v/>
      </c>
      <c r="E12" s="6"/>
      <c r="F12" s="8" t="str">
        <f>Jul!G$39</f>
        <v/>
      </c>
      <c r="G12" s="7" t="str">
        <f>Jul!H$39</f>
        <v/>
      </c>
      <c r="H12" s="9" t="str">
        <f>Jul!I$39</f>
        <v/>
      </c>
      <c r="I12" s="13">
        <f t="shared" si="0"/>
        <v>0</v>
      </c>
      <c r="J12" s="16"/>
      <c r="K12" s="8" t="str">
        <f>Jul!K$39</f>
        <v/>
      </c>
      <c r="L12" s="8"/>
      <c r="M12" s="7" t="str">
        <f>Jul!M$39</f>
        <v/>
      </c>
      <c r="N12" s="14">
        <f t="shared" si="1"/>
        <v>0</v>
      </c>
      <c r="O12" s="9" t="str">
        <f>Jul!N$39</f>
        <v/>
      </c>
      <c r="P12" s="15">
        <f t="shared" si="2"/>
        <v>0</v>
      </c>
      <c r="Q12" s="9" t="str">
        <f>Jul!O$39</f>
        <v/>
      </c>
      <c r="R12" s="15">
        <f t="shared" si="3"/>
        <v>0</v>
      </c>
      <c r="S12" s="9" t="str">
        <f>Jul!Q$39</f>
        <v/>
      </c>
      <c r="T12" s="15"/>
      <c r="V12" s="17">
        <f t="shared" si="4"/>
        <v>0</v>
      </c>
      <c r="W12" s="17">
        <f t="shared" si="5"/>
        <v>0</v>
      </c>
    </row>
    <row r="13" spans="1:23" ht="13.5" thickBot="1" x14ac:dyDescent="0.4">
      <c r="A13" s="5">
        <f>Aug!A$2</f>
        <v>43678</v>
      </c>
      <c r="B13" s="6" t="str">
        <f>Aug!C$39</f>
        <v/>
      </c>
      <c r="C13" s="8" t="str">
        <f>Aug!D$39</f>
        <v/>
      </c>
      <c r="D13" s="7" t="str">
        <f>Aug!E$39</f>
        <v/>
      </c>
      <c r="E13" s="6"/>
      <c r="F13" s="8" t="str">
        <f>Aug!G$39</f>
        <v/>
      </c>
      <c r="G13" s="7" t="str">
        <f>Aug!H$39</f>
        <v/>
      </c>
      <c r="H13" s="9" t="str">
        <f>Aug!I$39</f>
        <v/>
      </c>
      <c r="I13" s="13">
        <f t="shared" si="0"/>
        <v>0</v>
      </c>
      <c r="J13" s="16"/>
      <c r="K13" s="8" t="str">
        <f>Aug!K$39</f>
        <v/>
      </c>
      <c r="L13" s="8"/>
      <c r="M13" s="7" t="str">
        <f>Aug!M$39</f>
        <v/>
      </c>
      <c r="N13" s="14">
        <f t="shared" si="1"/>
        <v>0</v>
      </c>
      <c r="O13" s="9" t="str">
        <f>Aug!N$39</f>
        <v/>
      </c>
      <c r="P13" s="15">
        <f t="shared" si="2"/>
        <v>0</v>
      </c>
      <c r="Q13" s="9" t="str">
        <f>Aug!O$39</f>
        <v/>
      </c>
      <c r="R13" s="15">
        <f t="shared" si="3"/>
        <v>0</v>
      </c>
      <c r="S13" s="9" t="str">
        <f>Aug!Q$39</f>
        <v/>
      </c>
      <c r="T13" s="15"/>
      <c r="V13" s="17">
        <f t="shared" si="4"/>
        <v>0</v>
      </c>
      <c r="W13" s="17">
        <f t="shared" si="5"/>
        <v>0</v>
      </c>
    </row>
    <row r="14" spans="1:23" ht="13.5" thickBot="1" x14ac:dyDescent="0.4">
      <c r="A14" s="5">
        <f>Sep!A$2</f>
        <v>43709</v>
      </c>
      <c r="B14" s="6" t="str">
        <f>Sep!C$39</f>
        <v/>
      </c>
      <c r="C14" s="8" t="str">
        <f>Sep!D$39</f>
        <v/>
      </c>
      <c r="D14" s="7" t="str">
        <f>Sep!E$39</f>
        <v/>
      </c>
      <c r="E14" s="6"/>
      <c r="F14" s="8" t="str">
        <f>Sep!G$39</f>
        <v/>
      </c>
      <c r="G14" s="7" t="str">
        <f>Sep!H$39</f>
        <v/>
      </c>
      <c r="H14" s="9" t="str">
        <f>Sep!I$39</f>
        <v/>
      </c>
      <c r="I14" s="13">
        <f t="shared" si="0"/>
        <v>0</v>
      </c>
      <c r="J14" s="16"/>
      <c r="K14" s="8" t="str">
        <f>Sep!K$39</f>
        <v/>
      </c>
      <c r="L14" s="8"/>
      <c r="M14" s="7" t="str">
        <f>Sep!M$39</f>
        <v/>
      </c>
      <c r="N14" s="14">
        <f t="shared" si="1"/>
        <v>0</v>
      </c>
      <c r="O14" s="9" t="str">
        <f>Sep!N$39</f>
        <v/>
      </c>
      <c r="P14" s="15">
        <f t="shared" si="2"/>
        <v>0</v>
      </c>
      <c r="Q14" s="9" t="str">
        <f>Sep!O$39</f>
        <v/>
      </c>
      <c r="R14" s="15">
        <f t="shared" si="3"/>
        <v>0</v>
      </c>
      <c r="S14" s="9" t="str">
        <f>Sep!Q$39</f>
        <v/>
      </c>
      <c r="T14" s="15"/>
      <c r="V14" s="17">
        <f t="shared" si="4"/>
        <v>0</v>
      </c>
      <c r="W14" s="17">
        <f t="shared" si="5"/>
        <v>0</v>
      </c>
    </row>
    <row r="15" spans="1:23" ht="13.5" thickBot="1" x14ac:dyDescent="0.4">
      <c r="A15" s="5">
        <f>Okt!A$2</f>
        <v>43739</v>
      </c>
      <c r="B15" s="6" t="str">
        <f>Okt!C$39</f>
        <v/>
      </c>
      <c r="C15" s="8" t="str">
        <f>Okt!D$39</f>
        <v/>
      </c>
      <c r="D15" s="7" t="str">
        <f>Okt!E$39</f>
        <v/>
      </c>
      <c r="E15" s="6"/>
      <c r="F15" s="8" t="str">
        <f>Okt!G$39</f>
        <v/>
      </c>
      <c r="G15" s="7" t="str">
        <f>Okt!H$39</f>
        <v/>
      </c>
      <c r="H15" s="9" t="str">
        <f>Okt!I$39</f>
        <v/>
      </c>
      <c r="I15" s="13">
        <f t="shared" si="0"/>
        <v>0</v>
      </c>
      <c r="J15" s="16"/>
      <c r="K15" s="8" t="str">
        <f>Okt!K$39</f>
        <v/>
      </c>
      <c r="L15" s="8"/>
      <c r="M15" s="7" t="str">
        <f>Okt!M$39</f>
        <v/>
      </c>
      <c r="N15" s="14">
        <f t="shared" si="1"/>
        <v>0</v>
      </c>
      <c r="O15" s="9" t="str">
        <f>Okt!N$39</f>
        <v/>
      </c>
      <c r="P15" s="15">
        <f t="shared" si="2"/>
        <v>0</v>
      </c>
      <c r="Q15" s="9" t="str">
        <f>Okt!O$39</f>
        <v/>
      </c>
      <c r="R15" s="15">
        <f t="shared" si="3"/>
        <v>0</v>
      </c>
      <c r="S15" s="9" t="str">
        <f>Okt!Q$39</f>
        <v/>
      </c>
      <c r="T15" s="15"/>
      <c r="V15" s="17">
        <f t="shared" si="4"/>
        <v>0</v>
      </c>
      <c r="W15" s="17">
        <f t="shared" si="5"/>
        <v>0</v>
      </c>
    </row>
    <row r="16" spans="1:23" ht="13.5" thickBot="1" x14ac:dyDescent="0.4">
      <c r="A16" s="5">
        <f>Nov!A$2</f>
        <v>43770</v>
      </c>
      <c r="B16" s="6" t="str">
        <f>Nov!C$39</f>
        <v/>
      </c>
      <c r="C16" s="8" t="str">
        <f>Nov!D$39</f>
        <v/>
      </c>
      <c r="D16" s="7" t="str">
        <f>Nov!E$39</f>
        <v/>
      </c>
      <c r="E16" s="6"/>
      <c r="F16" s="8" t="str">
        <f>Nov!G$39</f>
        <v/>
      </c>
      <c r="G16" s="7" t="str">
        <f>Nov!H$39</f>
        <v/>
      </c>
      <c r="H16" s="9" t="str">
        <f>Nov!I$39</f>
        <v/>
      </c>
      <c r="I16" s="13">
        <f t="shared" si="0"/>
        <v>0</v>
      </c>
      <c r="J16" s="16"/>
      <c r="K16" s="8" t="str">
        <f>Nov!K$39</f>
        <v/>
      </c>
      <c r="L16" s="8"/>
      <c r="M16" s="7" t="str">
        <f>Nov!M$39</f>
        <v/>
      </c>
      <c r="N16" s="14">
        <f t="shared" si="1"/>
        <v>0</v>
      </c>
      <c r="O16" s="9" t="str">
        <f>Nov!N$39</f>
        <v/>
      </c>
      <c r="P16" s="15">
        <f t="shared" si="2"/>
        <v>0</v>
      </c>
      <c r="Q16" s="9" t="str">
        <f>Nov!O$39</f>
        <v/>
      </c>
      <c r="R16" s="15">
        <f t="shared" si="3"/>
        <v>0</v>
      </c>
      <c r="S16" s="9" t="str">
        <f>Nov!Q$39</f>
        <v/>
      </c>
      <c r="T16" s="15"/>
      <c r="V16" s="17">
        <f t="shared" si="4"/>
        <v>0</v>
      </c>
      <c r="W16" s="17">
        <f t="shared" si="5"/>
        <v>0</v>
      </c>
    </row>
    <row r="17" spans="1:23" ht="13.5" thickBot="1" x14ac:dyDescent="0.4">
      <c r="A17" s="5">
        <f>Dez!A$2</f>
        <v>43800</v>
      </c>
      <c r="B17" s="6" t="str">
        <f>Dez!C$39</f>
        <v/>
      </c>
      <c r="C17" s="8" t="str">
        <f>Dez!D$39</f>
        <v/>
      </c>
      <c r="D17" s="7" t="str">
        <f>Dez!E$39</f>
        <v/>
      </c>
      <c r="E17" s="6"/>
      <c r="F17" s="8" t="str">
        <f>Dez!G$39</f>
        <v/>
      </c>
      <c r="G17" s="7" t="str">
        <f>Dez!H$39</f>
        <v/>
      </c>
      <c r="H17" s="9" t="str">
        <f>Dez!I$39</f>
        <v/>
      </c>
      <c r="I17" s="13">
        <f t="shared" si="0"/>
        <v>0</v>
      </c>
      <c r="J17" s="16"/>
      <c r="K17" s="8" t="str">
        <f>Dez!K$39</f>
        <v/>
      </c>
      <c r="L17" s="8"/>
      <c r="M17" s="7" t="str">
        <f>Dez!M$39</f>
        <v/>
      </c>
      <c r="N17" s="14">
        <f t="shared" si="1"/>
        <v>0</v>
      </c>
      <c r="O17" s="9" t="str">
        <f>Dez!N$39</f>
        <v/>
      </c>
      <c r="P17" s="15">
        <f t="shared" si="2"/>
        <v>0</v>
      </c>
      <c r="Q17" s="9" t="str">
        <f>Dez!O$39</f>
        <v/>
      </c>
      <c r="R17" s="15">
        <f t="shared" si="3"/>
        <v>0</v>
      </c>
      <c r="S17" s="9" t="str">
        <f>Dez!Q$39</f>
        <v/>
      </c>
      <c r="T17" s="15"/>
      <c r="V17" s="17">
        <f t="shared" si="4"/>
        <v>0</v>
      </c>
      <c r="W17" s="17">
        <f t="shared" si="5"/>
        <v>0</v>
      </c>
    </row>
  </sheetData>
  <sheetProtection sheet="1" objects="1" scenarios="1"/>
  <mergeCells count="12">
    <mergeCell ref="F5:G5"/>
    <mergeCell ref="B1:G1"/>
    <mergeCell ref="E2:G2"/>
    <mergeCell ref="B2:D2"/>
    <mergeCell ref="J1:M1"/>
    <mergeCell ref="J2:M2"/>
    <mergeCell ref="J3:K3"/>
    <mergeCell ref="L3:M3"/>
    <mergeCell ref="J4:K4"/>
    <mergeCell ref="L4:M4"/>
    <mergeCell ref="J5:K5"/>
    <mergeCell ref="L5:M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&amp;L&amp;"Calibri" &amp;14 &amp;BTrainingsprotokoll&amp;C&amp;"Calibri" &amp;14 &amp;BAnnatina Lippuner&amp;R&amp;"Calibri" &amp;14 &amp;BStatistik_ohne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7"/>
  <dimension ref="A1:W17"/>
  <sheetViews>
    <sheetView workbookViewId="0"/>
  </sheetViews>
  <sheetFormatPr baseColWidth="10" defaultRowHeight="12.75" x14ac:dyDescent="0.35"/>
  <cols>
    <col min="1" max="1" width="10.265625" bestFit="1" customWidth="1"/>
    <col min="2" max="2" width="9.9296875" hidden="1" customWidth="1"/>
    <col min="3" max="3" width="9.6640625" hidden="1" customWidth="1"/>
    <col min="4" max="4" width="6.46484375" hidden="1" customWidth="1"/>
    <col min="5" max="5" width="3.06640625" hidden="1" customWidth="1"/>
    <col min="6" max="6" width="5.33203125" hidden="1" customWidth="1"/>
    <col min="7" max="7" width="7.33203125" hidden="1" customWidth="1"/>
    <col min="8" max="8" width="6.1328125" hidden="1" customWidth="1"/>
    <col min="9" max="9" width="5.265625" bestFit="1" customWidth="1"/>
    <col min="10" max="10" width="3.86328125" hidden="1" customWidth="1"/>
    <col min="11" max="13" width="3.19921875" hidden="1" customWidth="1"/>
    <col min="14" max="14" width="5.6640625" bestFit="1" customWidth="1"/>
    <col min="15" max="15" width="8" hidden="1" customWidth="1"/>
    <col min="16" max="16" width="6.46484375" bestFit="1" customWidth="1"/>
    <col min="17" max="17" width="10.6640625" hidden="1" customWidth="1"/>
    <col min="18" max="18" width="8.1328125" bestFit="1" customWidth="1"/>
    <col min="19" max="19" width="7.6640625" customWidth="1"/>
    <col min="20" max="20" width="7.6640625" bestFit="1" customWidth="1"/>
  </cols>
  <sheetData>
    <row r="1" spans="1:23" ht="15" x14ac:dyDescent="0.4">
      <c r="B1" s="265" t="s">
        <v>25</v>
      </c>
      <c r="C1" s="266"/>
      <c r="D1" s="266"/>
      <c r="E1" s="266"/>
      <c r="F1" s="266"/>
      <c r="G1" s="266"/>
      <c r="H1" s="148"/>
      <c r="I1" s="135" t="s">
        <v>25</v>
      </c>
      <c r="J1" s="247" t="s">
        <v>28</v>
      </c>
      <c r="K1" s="248"/>
      <c r="L1" s="248"/>
      <c r="M1" s="249"/>
      <c r="N1" s="149" t="s">
        <v>28</v>
      </c>
      <c r="O1" s="153" t="s">
        <v>30</v>
      </c>
      <c r="P1" s="153" t="s">
        <v>30</v>
      </c>
      <c r="Q1" s="157" t="s">
        <v>31</v>
      </c>
      <c r="R1" s="157" t="s">
        <v>31</v>
      </c>
      <c r="S1" s="1"/>
      <c r="T1" s="2" t="s">
        <v>23</v>
      </c>
      <c r="V1" t="s">
        <v>24</v>
      </c>
    </row>
    <row r="2" spans="1:23" ht="26.25" x14ac:dyDescent="0.4">
      <c r="B2" s="244" t="s">
        <v>26</v>
      </c>
      <c r="C2" s="245"/>
      <c r="D2" s="246"/>
      <c r="E2" s="241" t="s">
        <v>27</v>
      </c>
      <c r="F2" s="242"/>
      <c r="G2" s="243"/>
      <c r="H2" s="181" t="s">
        <v>69</v>
      </c>
      <c r="I2" s="136"/>
      <c r="J2" s="250" t="s">
        <v>29</v>
      </c>
      <c r="K2" s="251"/>
      <c r="L2" s="251"/>
      <c r="M2" s="252"/>
      <c r="N2" s="150"/>
      <c r="O2" s="154" t="s">
        <v>32</v>
      </c>
      <c r="P2" s="154"/>
      <c r="Q2" s="158" t="s">
        <v>32</v>
      </c>
      <c r="R2" s="158"/>
      <c r="S2" s="2" t="s">
        <v>23</v>
      </c>
      <c r="T2" s="10"/>
      <c r="V2" t="s">
        <v>58</v>
      </c>
      <c r="W2" t="s">
        <v>59</v>
      </c>
    </row>
    <row r="3" spans="1:23" x14ac:dyDescent="0.35">
      <c r="B3" s="137" t="s">
        <v>1</v>
      </c>
      <c r="C3" s="138" t="s">
        <v>2</v>
      </c>
      <c r="D3" s="139" t="s">
        <v>40</v>
      </c>
      <c r="E3" s="137" t="s">
        <v>21</v>
      </c>
      <c r="F3" s="138" t="s">
        <v>3</v>
      </c>
      <c r="G3" s="139" t="s">
        <v>4</v>
      </c>
      <c r="H3" s="183"/>
      <c r="I3" s="140"/>
      <c r="J3" s="253" t="s">
        <v>33</v>
      </c>
      <c r="K3" s="254"/>
      <c r="L3" s="255" t="s">
        <v>34</v>
      </c>
      <c r="M3" s="256"/>
      <c r="N3" s="151"/>
      <c r="O3" s="155" t="s">
        <v>37</v>
      </c>
      <c r="P3" s="155"/>
      <c r="Q3" s="159"/>
      <c r="R3" s="159"/>
      <c r="S3" s="3" t="s">
        <v>22</v>
      </c>
      <c r="T3" s="11"/>
    </row>
    <row r="4" spans="1:23" x14ac:dyDescent="0.35">
      <c r="B4" s="141" t="s">
        <v>5</v>
      </c>
      <c r="C4" s="142" t="s">
        <v>6</v>
      </c>
      <c r="D4" s="143" t="s">
        <v>41</v>
      </c>
      <c r="E4" s="141"/>
      <c r="F4" s="142" t="s">
        <v>7</v>
      </c>
      <c r="G4" s="143" t="s">
        <v>8</v>
      </c>
      <c r="H4" s="184"/>
      <c r="I4" s="144"/>
      <c r="J4" s="257" t="s">
        <v>9</v>
      </c>
      <c r="K4" s="258"/>
      <c r="L4" s="259" t="s">
        <v>10</v>
      </c>
      <c r="M4" s="260"/>
      <c r="N4" s="152"/>
      <c r="O4" s="156" t="s">
        <v>35</v>
      </c>
      <c r="P4" s="156"/>
      <c r="Q4" s="160" t="s">
        <v>38</v>
      </c>
      <c r="R4" s="160"/>
      <c r="S4" s="4"/>
      <c r="T4" s="12"/>
    </row>
    <row r="5" spans="1:23" ht="13.15" thickBot="1" x14ac:dyDescent="0.4">
      <c r="B5" s="145" t="s">
        <v>11</v>
      </c>
      <c r="C5" s="146" t="s">
        <v>12</v>
      </c>
      <c r="D5" s="147" t="s">
        <v>0</v>
      </c>
      <c r="E5" s="141"/>
      <c r="F5" s="239" t="s">
        <v>13</v>
      </c>
      <c r="G5" s="240"/>
      <c r="H5" s="184"/>
      <c r="I5" s="144"/>
      <c r="J5" s="261" t="s">
        <v>14</v>
      </c>
      <c r="K5" s="262"/>
      <c r="L5" s="263" t="s">
        <v>15</v>
      </c>
      <c r="M5" s="264"/>
      <c r="N5" s="152"/>
      <c r="O5" s="156" t="s">
        <v>36</v>
      </c>
      <c r="P5" s="156"/>
      <c r="Q5" s="160"/>
      <c r="R5" s="160"/>
      <c r="S5" s="4"/>
      <c r="T5" s="12"/>
    </row>
    <row r="6" spans="1:23" ht="13.5" thickBot="1" x14ac:dyDescent="0.4">
      <c r="A6" s="5">
        <f>Jan!A$2</f>
        <v>43466</v>
      </c>
      <c r="B6" s="6" t="str">
        <f>Jan!C$39</f>
        <v/>
      </c>
      <c r="C6" s="8" t="str">
        <f>Jan!D$39</f>
        <v/>
      </c>
      <c r="D6" s="7" t="str">
        <f>Jan!E$39</f>
        <v/>
      </c>
      <c r="E6" s="6"/>
      <c r="F6" s="8" t="str">
        <f>Jan!G$39</f>
        <v/>
      </c>
      <c r="G6" s="7" t="str">
        <f>Jan!H$39</f>
        <v/>
      </c>
      <c r="H6" s="9" t="str">
        <f>Jan!I$39</f>
        <v/>
      </c>
      <c r="I6" s="13">
        <f>IF(SUM(B6:D6,F6:H6)&gt;0,SUM(B6:D6,F6:H6)/W6,0)</f>
        <v>0</v>
      </c>
      <c r="J6" s="16"/>
      <c r="K6" s="8" t="str">
        <f>Jan!K$39</f>
        <v/>
      </c>
      <c r="L6" s="8"/>
      <c r="M6" s="7" t="str">
        <f>Jan!M$39</f>
        <v/>
      </c>
      <c r="N6" s="14">
        <f>IF(SUM(K6,M6)&gt;0,SUM(K6,M6)/W6,0)</f>
        <v>0</v>
      </c>
      <c r="O6" s="9" t="str">
        <f>Jan!N$39</f>
        <v/>
      </c>
      <c r="P6" s="15">
        <f>IF(O6="",0,O6/W6)</f>
        <v>0</v>
      </c>
      <c r="Q6" s="9" t="str">
        <f>Jan!O$39</f>
        <v/>
      </c>
      <c r="R6" s="15">
        <f>IF(Q6="",0,Q6/W6)</f>
        <v>0</v>
      </c>
      <c r="S6" s="9" t="str">
        <f>Jan!Q$39</f>
        <v/>
      </c>
      <c r="T6" s="15">
        <f>IF(S6="",0,S6/W6)</f>
        <v>0</v>
      </c>
      <c r="V6" s="17">
        <f>SUM(B6:H6,K6,M6,O6,Q6)</f>
        <v>0</v>
      </c>
      <c r="W6" s="17">
        <f>SUM(B6:H6,K6,M6,O6,Q6,S6)</f>
        <v>0</v>
      </c>
    </row>
    <row r="7" spans="1:23" ht="13.5" thickBot="1" x14ac:dyDescent="0.4">
      <c r="A7" s="5">
        <f>Feb!A$2</f>
        <v>43497</v>
      </c>
      <c r="B7" s="6" t="str">
        <f>Feb!C$39</f>
        <v/>
      </c>
      <c r="C7" s="8" t="str">
        <f>Feb!D$39</f>
        <v/>
      </c>
      <c r="D7" s="7" t="str">
        <f>Feb!E$39</f>
        <v/>
      </c>
      <c r="E7" s="6"/>
      <c r="F7" s="8" t="str">
        <f>Feb!G$39</f>
        <v/>
      </c>
      <c r="G7" s="7" t="str">
        <f>Feb!H$39</f>
        <v/>
      </c>
      <c r="H7" s="9" t="str">
        <f>Feb!I$39</f>
        <v/>
      </c>
      <c r="I7" s="13">
        <f t="shared" ref="I7:I17" si="0">IF(SUM(B7:D7,F7:H7)&gt;0,SUM(B7:D7,F7:H7)/W7,0)</f>
        <v>0</v>
      </c>
      <c r="J7" s="16"/>
      <c r="K7" s="8" t="str">
        <f>Feb!K$39</f>
        <v/>
      </c>
      <c r="L7" s="8"/>
      <c r="M7" s="7" t="str">
        <f>Feb!M$39</f>
        <v/>
      </c>
      <c r="N7" s="14">
        <f t="shared" ref="N7:N17" si="1">IF(SUM(K7,M7)&gt;0,SUM(K7,M7)/W7,0)</f>
        <v>0</v>
      </c>
      <c r="O7" s="9" t="str">
        <f>Feb!N$39</f>
        <v/>
      </c>
      <c r="P7" s="15">
        <f t="shared" ref="P7:P17" si="2">IF(O7="",0,O7/W7)</f>
        <v>0</v>
      </c>
      <c r="Q7" s="9" t="str">
        <f>Jan!O$39</f>
        <v/>
      </c>
      <c r="R7" s="15">
        <f t="shared" ref="R7:R17" si="3">IF(Q7="",0,Q7/W7)</f>
        <v>0</v>
      </c>
      <c r="S7" s="9" t="str">
        <f>Feb!Q$39</f>
        <v/>
      </c>
      <c r="T7" s="15">
        <f t="shared" ref="T7:T17" si="4">IF(S7="",0,S7/W7)</f>
        <v>0</v>
      </c>
      <c r="V7" s="17">
        <f t="shared" ref="V7:V17" si="5">SUM(B7:G7,K7,M7,O7,Q7)</f>
        <v>0</v>
      </c>
      <c r="W7" s="17">
        <f t="shared" ref="W7:W17" si="6">SUM(B7:G7,K7,M7,O7,Q7,S7)</f>
        <v>0</v>
      </c>
    </row>
    <row r="8" spans="1:23" ht="13.5" thickBot="1" x14ac:dyDescent="0.4">
      <c r="A8" s="5">
        <f>Mär!A$2</f>
        <v>43525</v>
      </c>
      <c r="B8" s="6" t="str">
        <f>Mär!C$39</f>
        <v/>
      </c>
      <c r="C8" s="8" t="str">
        <f>Mär!D$39</f>
        <v/>
      </c>
      <c r="D8" s="7" t="str">
        <f>Mär!E$39</f>
        <v/>
      </c>
      <c r="E8" s="6"/>
      <c r="F8" s="8" t="str">
        <f>Mär!G$39</f>
        <v/>
      </c>
      <c r="G8" s="7" t="str">
        <f>Mär!H$39</f>
        <v/>
      </c>
      <c r="H8" s="9" t="str">
        <f>Mär!I$39</f>
        <v/>
      </c>
      <c r="I8" s="13">
        <f t="shared" si="0"/>
        <v>0</v>
      </c>
      <c r="J8" s="16"/>
      <c r="K8" s="8" t="str">
        <f>Mär!K$39</f>
        <v/>
      </c>
      <c r="L8" s="8"/>
      <c r="M8" s="7" t="str">
        <f>Mär!M$39</f>
        <v/>
      </c>
      <c r="N8" s="14">
        <f t="shared" si="1"/>
        <v>0</v>
      </c>
      <c r="O8" s="9" t="str">
        <f>Mär!N$39</f>
        <v/>
      </c>
      <c r="P8" s="15">
        <f t="shared" si="2"/>
        <v>0</v>
      </c>
      <c r="Q8" s="9" t="str">
        <f>Jan!O$39</f>
        <v/>
      </c>
      <c r="R8" s="15">
        <f t="shared" si="3"/>
        <v>0</v>
      </c>
      <c r="S8" s="9" t="str">
        <f>Mär!Q$39</f>
        <v/>
      </c>
      <c r="T8" s="15">
        <f t="shared" si="4"/>
        <v>0</v>
      </c>
      <c r="V8" s="17">
        <f t="shared" si="5"/>
        <v>0</v>
      </c>
      <c r="W8" s="17">
        <f t="shared" si="6"/>
        <v>0</v>
      </c>
    </row>
    <row r="9" spans="1:23" ht="13.5" thickBot="1" x14ac:dyDescent="0.4">
      <c r="A9" s="5">
        <f>Apr!A$2</f>
        <v>43556</v>
      </c>
      <c r="B9" s="6" t="str">
        <f>Apr!C$39</f>
        <v/>
      </c>
      <c r="C9" s="8" t="str">
        <f>Apr!D$39</f>
        <v/>
      </c>
      <c r="D9" s="7" t="str">
        <f>Apr!E$39</f>
        <v/>
      </c>
      <c r="E9" s="6"/>
      <c r="F9" s="8" t="str">
        <f>Apr!G$39</f>
        <v/>
      </c>
      <c r="G9" s="7" t="str">
        <f>Apr!H$39</f>
        <v/>
      </c>
      <c r="H9" s="9" t="str">
        <f>Apr!I$39</f>
        <v/>
      </c>
      <c r="I9" s="13">
        <f t="shared" si="0"/>
        <v>0</v>
      </c>
      <c r="J9" s="16"/>
      <c r="K9" s="8" t="str">
        <f>Apr!K$39</f>
        <v/>
      </c>
      <c r="L9" s="8"/>
      <c r="M9" s="7" t="str">
        <f>Apr!M$39</f>
        <v/>
      </c>
      <c r="N9" s="14">
        <f t="shared" si="1"/>
        <v>0</v>
      </c>
      <c r="O9" s="9" t="str">
        <f>Apr!N$39</f>
        <v/>
      </c>
      <c r="P9" s="15">
        <f t="shared" si="2"/>
        <v>0</v>
      </c>
      <c r="Q9" s="9" t="str">
        <f>Jan!O$39</f>
        <v/>
      </c>
      <c r="R9" s="15">
        <f t="shared" si="3"/>
        <v>0</v>
      </c>
      <c r="S9" s="9" t="str">
        <f>Apr!Q$39</f>
        <v/>
      </c>
      <c r="T9" s="15">
        <f t="shared" si="4"/>
        <v>0</v>
      </c>
      <c r="V9" s="17">
        <f t="shared" si="5"/>
        <v>0</v>
      </c>
      <c r="W9" s="17">
        <f t="shared" si="6"/>
        <v>0</v>
      </c>
    </row>
    <row r="10" spans="1:23" ht="13.5" thickBot="1" x14ac:dyDescent="0.4">
      <c r="A10" s="5">
        <f>Mai!A$2</f>
        <v>43586</v>
      </c>
      <c r="B10" s="6" t="str">
        <f>Mai!C$39</f>
        <v/>
      </c>
      <c r="C10" s="8" t="str">
        <f>Mai!D$39</f>
        <v/>
      </c>
      <c r="D10" s="7" t="str">
        <f>Mai!E$39</f>
        <v/>
      </c>
      <c r="E10" s="6"/>
      <c r="F10" s="8" t="str">
        <f>Mai!G$39</f>
        <v/>
      </c>
      <c r="G10" s="7" t="str">
        <f>Mai!H$39</f>
        <v/>
      </c>
      <c r="H10" s="9" t="str">
        <f>Mai!I$39</f>
        <v/>
      </c>
      <c r="I10" s="13">
        <f t="shared" si="0"/>
        <v>0</v>
      </c>
      <c r="J10" s="16"/>
      <c r="K10" s="8" t="str">
        <f>Mai!K$39</f>
        <v/>
      </c>
      <c r="L10" s="8"/>
      <c r="M10" s="7" t="str">
        <f>Mai!M$39</f>
        <v/>
      </c>
      <c r="N10" s="14">
        <f t="shared" si="1"/>
        <v>0</v>
      </c>
      <c r="O10" s="9" t="str">
        <f>Mai!N$39</f>
        <v/>
      </c>
      <c r="P10" s="15">
        <f t="shared" si="2"/>
        <v>0</v>
      </c>
      <c r="Q10" s="9" t="str">
        <f>Jan!O$39</f>
        <v/>
      </c>
      <c r="R10" s="15">
        <f t="shared" si="3"/>
        <v>0</v>
      </c>
      <c r="S10" s="9" t="str">
        <f>Mai!Q$39</f>
        <v/>
      </c>
      <c r="T10" s="15">
        <f t="shared" si="4"/>
        <v>0</v>
      </c>
      <c r="V10" s="17">
        <f t="shared" si="5"/>
        <v>0</v>
      </c>
      <c r="W10" s="17">
        <f t="shared" si="6"/>
        <v>0</v>
      </c>
    </row>
    <row r="11" spans="1:23" ht="13.5" thickBot="1" x14ac:dyDescent="0.4">
      <c r="A11" s="5">
        <f>Jun!A$2</f>
        <v>43617</v>
      </c>
      <c r="B11" s="6" t="str">
        <f>Jun!C$39</f>
        <v/>
      </c>
      <c r="C11" s="8" t="str">
        <f>Jun!D$39</f>
        <v/>
      </c>
      <c r="D11" s="7" t="str">
        <f>Jun!E$39</f>
        <v/>
      </c>
      <c r="E11" s="6"/>
      <c r="F11" s="8" t="str">
        <f>Jun!G$39</f>
        <v/>
      </c>
      <c r="G11" s="7" t="str">
        <f>Jun!H$39</f>
        <v/>
      </c>
      <c r="H11" s="9" t="str">
        <f>Jun!I$39</f>
        <v/>
      </c>
      <c r="I11" s="13">
        <f t="shared" si="0"/>
        <v>0</v>
      </c>
      <c r="J11" s="16"/>
      <c r="K11" s="8" t="str">
        <f>Jun!K$39</f>
        <v/>
      </c>
      <c r="L11" s="8"/>
      <c r="M11" s="7" t="str">
        <f>Jun!M$39</f>
        <v/>
      </c>
      <c r="N11" s="14">
        <f t="shared" si="1"/>
        <v>0</v>
      </c>
      <c r="O11" s="9" t="str">
        <f>Jun!N$39</f>
        <v/>
      </c>
      <c r="P11" s="15">
        <f t="shared" si="2"/>
        <v>0</v>
      </c>
      <c r="Q11" s="9" t="str">
        <f>Jan!O$39</f>
        <v/>
      </c>
      <c r="R11" s="15">
        <f t="shared" si="3"/>
        <v>0</v>
      </c>
      <c r="S11" s="9" t="str">
        <f>Jun!Q$39</f>
        <v/>
      </c>
      <c r="T11" s="15">
        <f t="shared" si="4"/>
        <v>0</v>
      </c>
      <c r="V11" s="17">
        <f t="shared" si="5"/>
        <v>0</v>
      </c>
      <c r="W11" s="17">
        <f t="shared" si="6"/>
        <v>0</v>
      </c>
    </row>
    <row r="12" spans="1:23" ht="13.5" thickBot="1" x14ac:dyDescent="0.4">
      <c r="A12" s="5">
        <f>Jul!A$2</f>
        <v>43647</v>
      </c>
      <c r="B12" s="6" t="str">
        <f>Jul!C$39</f>
        <v/>
      </c>
      <c r="C12" s="8" t="str">
        <f>Jul!D$39</f>
        <v/>
      </c>
      <c r="D12" s="7" t="str">
        <f>Jul!E$39</f>
        <v/>
      </c>
      <c r="E12" s="6"/>
      <c r="F12" s="8" t="str">
        <f>Jul!G$39</f>
        <v/>
      </c>
      <c r="G12" s="7" t="str">
        <f>Jul!H$39</f>
        <v/>
      </c>
      <c r="H12" s="9" t="str">
        <f>Jul!I$39</f>
        <v/>
      </c>
      <c r="I12" s="13">
        <f t="shared" si="0"/>
        <v>0</v>
      </c>
      <c r="J12" s="16"/>
      <c r="K12" s="8" t="str">
        <f>Jul!K$39</f>
        <v/>
      </c>
      <c r="L12" s="8"/>
      <c r="M12" s="7" t="str">
        <f>Jul!M$39</f>
        <v/>
      </c>
      <c r="N12" s="14">
        <f t="shared" si="1"/>
        <v>0</v>
      </c>
      <c r="O12" s="9" t="str">
        <f>Jul!N$39</f>
        <v/>
      </c>
      <c r="P12" s="15">
        <f t="shared" si="2"/>
        <v>0</v>
      </c>
      <c r="Q12" s="9" t="str">
        <f>Jan!O$39</f>
        <v/>
      </c>
      <c r="R12" s="15">
        <f t="shared" si="3"/>
        <v>0</v>
      </c>
      <c r="S12" s="9" t="str">
        <f>Jul!Q$39</f>
        <v/>
      </c>
      <c r="T12" s="15">
        <f t="shared" si="4"/>
        <v>0</v>
      </c>
      <c r="V12" s="17">
        <f t="shared" si="5"/>
        <v>0</v>
      </c>
      <c r="W12" s="17">
        <f t="shared" si="6"/>
        <v>0</v>
      </c>
    </row>
    <row r="13" spans="1:23" ht="13.5" thickBot="1" x14ac:dyDescent="0.4">
      <c r="A13" s="5">
        <f>Aug!A$2</f>
        <v>43678</v>
      </c>
      <c r="B13" s="6" t="str">
        <f>Aug!C$39</f>
        <v/>
      </c>
      <c r="C13" s="8" t="str">
        <f>Aug!D$39</f>
        <v/>
      </c>
      <c r="D13" s="7" t="str">
        <f>Aug!E$39</f>
        <v/>
      </c>
      <c r="E13" s="6"/>
      <c r="F13" s="8" t="str">
        <f>Aug!G$39</f>
        <v/>
      </c>
      <c r="G13" s="7" t="str">
        <f>Aug!H$39</f>
        <v/>
      </c>
      <c r="H13" s="9" t="str">
        <f>Aug!I$39</f>
        <v/>
      </c>
      <c r="I13" s="13">
        <f t="shared" si="0"/>
        <v>0</v>
      </c>
      <c r="J13" s="16"/>
      <c r="K13" s="8" t="str">
        <f>Aug!K$39</f>
        <v/>
      </c>
      <c r="L13" s="8"/>
      <c r="M13" s="7" t="str">
        <f>Aug!M$39</f>
        <v/>
      </c>
      <c r="N13" s="14">
        <f t="shared" si="1"/>
        <v>0</v>
      </c>
      <c r="O13" s="9" t="str">
        <f>Aug!N$39</f>
        <v/>
      </c>
      <c r="P13" s="15">
        <f t="shared" si="2"/>
        <v>0</v>
      </c>
      <c r="Q13" s="9" t="str">
        <f>Jan!O$39</f>
        <v/>
      </c>
      <c r="R13" s="15">
        <f t="shared" si="3"/>
        <v>0</v>
      </c>
      <c r="S13" s="9" t="str">
        <f>Aug!Q$39</f>
        <v/>
      </c>
      <c r="T13" s="15">
        <f t="shared" si="4"/>
        <v>0</v>
      </c>
      <c r="V13" s="17">
        <f t="shared" si="5"/>
        <v>0</v>
      </c>
      <c r="W13" s="17">
        <f t="shared" si="6"/>
        <v>0</v>
      </c>
    </row>
    <row r="14" spans="1:23" ht="13.5" thickBot="1" x14ac:dyDescent="0.4">
      <c r="A14" s="5">
        <f>Sep!A$2</f>
        <v>43709</v>
      </c>
      <c r="B14" s="6" t="str">
        <f>Sep!C$39</f>
        <v/>
      </c>
      <c r="C14" s="8" t="str">
        <f>Sep!D$39</f>
        <v/>
      </c>
      <c r="D14" s="7" t="str">
        <f>Sep!E$39</f>
        <v/>
      </c>
      <c r="E14" s="6"/>
      <c r="F14" s="8" t="str">
        <f>Sep!G$39</f>
        <v/>
      </c>
      <c r="G14" s="7" t="str">
        <f>Sep!H$39</f>
        <v/>
      </c>
      <c r="H14" s="9" t="str">
        <f>Sep!I$39</f>
        <v/>
      </c>
      <c r="I14" s="13">
        <f t="shared" si="0"/>
        <v>0</v>
      </c>
      <c r="J14" s="16"/>
      <c r="K14" s="8" t="str">
        <f>Sep!K$39</f>
        <v/>
      </c>
      <c r="L14" s="8"/>
      <c r="M14" s="7" t="str">
        <f>Sep!M$39</f>
        <v/>
      </c>
      <c r="N14" s="14">
        <f t="shared" si="1"/>
        <v>0</v>
      </c>
      <c r="O14" s="9" t="str">
        <f>Sep!N$39</f>
        <v/>
      </c>
      <c r="P14" s="15">
        <f t="shared" si="2"/>
        <v>0</v>
      </c>
      <c r="Q14" s="9" t="str">
        <f>Jan!O$39</f>
        <v/>
      </c>
      <c r="R14" s="15">
        <f t="shared" si="3"/>
        <v>0</v>
      </c>
      <c r="S14" s="9" t="str">
        <f>Sep!Q$39</f>
        <v/>
      </c>
      <c r="T14" s="15">
        <f t="shared" si="4"/>
        <v>0</v>
      </c>
      <c r="V14" s="17">
        <f t="shared" si="5"/>
        <v>0</v>
      </c>
      <c r="W14" s="17">
        <f t="shared" si="6"/>
        <v>0</v>
      </c>
    </row>
    <row r="15" spans="1:23" ht="13.5" thickBot="1" x14ac:dyDescent="0.4">
      <c r="A15" s="5">
        <f>Okt!A$2</f>
        <v>43739</v>
      </c>
      <c r="B15" s="6" t="str">
        <f>Okt!C$39</f>
        <v/>
      </c>
      <c r="C15" s="8" t="str">
        <f>Okt!D$39</f>
        <v/>
      </c>
      <c r="D15" s="7" t="str">
        <f>Okt!E$39</f>
        <v/>
      </c>
      <c r="E15" s="6"/>
      <c r="F15" s="8" t="str">
        <f>Okt!G$39</f>
        <v/>
      </c>
      <c r="G15" s="7" t="str">
        <f>Okt!H$39</f>
        <v/>
      </c>
      <c r="H15" s="9" t="str">
        <f>Okt!I$39</f>
        <v/>
      </c>
      <c r="I15" s="13">
        <f t="shared" si="0"/>
        <v>0</v>
      </c>
      <c r="J15" s="16"/>
      <c r="K15" s="8" t="str">
        <f>Okt!K$39</f>
        <v/>
      </c>
      <c r="L15" s="8"/>
      <c r="M15" s="7" t="str">
        <f>Okt!M$39</f>
        <v/>
      </c>
      <c r="N15" s="14">
        <f t="shared" si="1"/>
        <v>0</v>
      </c>
      <c r="O15" s="9" t="str">
        <f>Okt!N$39</f>
        <v/>
      </c>
      <c r="P15" s="15">
        <f t="shared" si="2"/>
        <v>0</v>
      </c>
      <c r="Q15" s="9" t="str">
        <f>Jan!O$39</f>
        <v/>
      </c>
      <c r="R15" s="15">
        <f t="shared" si="3"/>
        <v>0</v>
      </c>
      <c r="S15" s="9" t="str">
        <f>Okt!Q$39</f>
        <v/>
      </c>
      <c r="T15" s="15">
        <f t="shared" si="4"/>
        <v>0</v>
      </c>
      <c r="V15" s="17">
        <f t="shared" si="5"/>
        <v>0</v>
      </c>
      <c r="W15" s="17">
        <f t="shared" si="6"/>
        <v>0</v>
      </c>
    </row>
    <row r="16" spans="1:23" ht="13.5" thickBot="1" x14ac:dyDescent="0.4">
      <c r="A16" s="5">
        <f>Nov!A$2</f>
        <v>43770</v>
      </c>
      <c r="B16" s="6" t="str">
        <f>Nov!C$39</f>
        <v/>
      </c>
      <c r="C16" s="8" t="str">
        <f>Nov!D$39</f>
        <v/>
      </c>
      <c r="D16" s="7" t="str">
        <f>Nov!E$39</f>
        <v/>
      </c>
      <c r="E16" s="6"/>
      <c r="F16" s="8" t="str">
        <f>Nov!G$39</f>
        <v/>
      </c>
      <c r="G16" s="7" t="str">
        <f>Nov!H$39</f>
        <v/>
      </c>
      <c r="H16" s="9" t="str">
        <f>Nov!I$39</f>
        <v/>
      </c>
      <c r="I16" s="13">
        <f t="shared" si="0"/>
        <v>0</v>
      </c>
      <c r="J16" s="16"/>
      <c r="K16" s="8" t="str">
        <f>Nov!K$39</f>
        <v/>
      </c>
      <c r="L16" s="8"/>
      <c r="M16" s="7" t="str">
        <f>Nov!M$39</f>
        <v/>
      </c>
      <c r="N16" s="14">
        <f t="shared" si="1"/>
        <v>0</v>
      </c>
      <c r="O16" s="9" t="str">
        <f>Nov!N$39</f>
        <v/>
      </c>
      <c r="P16" s="15">
        <f t="shared" si="2"/>
        <v>0</v>
      </c>
      <c r="Q16" s="9" t="str">
        <f>Jan!O$39</f>
        <v/>
      </c>
      <c r="R16" s="15">
        <f t="shared" si="3"/>
        <v>0</v>
      </c>
      <c r="S16" s="9" t="str">
        <f>Nov!Q$39</f>
        <v/>
      </c>
      <c r="T16" s="15">
        <f t="shared" si="4"/>
        <v>0</v>
      </c>
      <c r="V16" s="17">
        <f t="shared" si="5"/>
        <v>0</v>
      </c>
      <c r="W16" s="17">
        <f t="shared" si="6"/>
        <v>0</v>
      </c>
    </row>
    <row r="17" spans="1:23" ht="13.5" thickBot="1" x14ac:dyDescent="0.4">
      <c r="A17" s="5">
        <f>Dez!A$2</f>
        <v>43800</v>
      </c>
      <c r="B17" s="6" t="str">
        <f>Dez!C$39</f>
        <v/>
      </c>
      <c r="C17" s="8" t="str">
        <f>Dez!D$39</f>
        <v/>
      </c>
      <c r="D17" s="7" t="str">
        <f>Dez!E$39</f>
        <v/>
      </c>
      <c r="E17" s="6"/>
      <c r="F17" s="8" t="str">
        <f>Dez!G$39</f>
        <v/>
      </c>
      <c r="G17" s="7" t="str">
        <f>Dez!H$39</f>
        <v/>
      </c>
      <c r="H17" s="9" t="str">
        <f>Dez!I$39</f>
        <v/>
      </c>
      <c r="I17" s="13">
        <f t="shared" si="0"/>
        <v>0</v>
      </c>
      <c r="J17" s="16"/>
      <c r="K17" s="8" t="str">
        <f>Dez!K$39</f>
        <v/>
      </c>
      <c r="L17" s="8"/>
      <c r="M17" s="7" t="str">
        <f>Dez!M$39</f>
        <v/>
      </c>
      <c r="N17" s="14">
        <f t="shared" si="1"/>
        <v>0</v>
      </c>
      <c r="O17" s="9" t="str">
        <f>Dez!N$39</f>
        <v/>
      </c>
      <c r="P17" s="15">
        <f t="shared" si="2"/>
        <v>0</v>
      </c>
      <c r="Q17" s="9" t="str">
        <f>Jan!O$39</f>
        <v/>
      </c>
      <c r="R17" s="15">
        <f t="shared" si="3"/>
        <v>0</v>
      </c>
      <c r="S17" s="9" t="str">
        <f>Dez!Q$39</f>
        <v/>
      </c>
      <c r="T17" s="15">
        <f t="shared" si="4"/>
        <v>0</v>
      </c>
      <c r="V17" s="17">
        <f t="shared" si="5"/>
        <v>0</v>
      </c>
      <c r="W17" s="17">
        <f t="shared" si="6"/>
        <v>0</v>
      </c>
    </row>
  </sheetData>
  <sheetProtection sheet="1" objects="1" scenarios="1"/>
  <mergeCells count="12">
    <mergeCell ref="F5:G5"/>
    <mergeCell ref="B1:G1"/>
    <mergeCell ref="E2:G2"/>
    <mergeCell ref="B2:D2"/>
    <mergeCell ref="J4:K4"/>
    <mergeCell ref="L4:M4"/>
    <mergeCell ref="J5:K5"/>
    <mergeCell ref="L5:M5"/>
    <mergeCell ref="J1:M1"/>
    <mergeCell ref="J2:M2"/>
    <mergeCell ref="J3:K3"/>
    <mergeCell ref="L3:M3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&amp;L&amp;"Calibri" &amp;14 &amp;BTrainingsprotokoll&amp;C&amp;"Calibri" &amp;14 &amp;BAnnatina Lippuner&amp;R&amp;"Calibri" &amp;14 &amp;BStatistik_mit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>
    <pageSetUpPr fitToPage="1"/>
  </sheetPr>
  <dimension ref="A1:R39"/>
  <sheetViews>
    <sheetView topLeftCell="A2" workbookViewId="0">
      <pane ySplit="5" topLeftCell="A7" activePane="bottomLeft" state="frozen"/>
      <selection activeCell="A2" sqref="A2"/>
      <selection pane="bottomLeft" activeCell="I20" sqref="I20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11" style="22" customWidth="1"/>
    <col min="6" max="6" width="13.1328125" style="22" customWidth="1"/>
    <col min="7" max="9" width="7.86328125" style="22" customWidth="1"/>
    <col min="10" max="10" width="11.86328125" style="22" customWidth="1"/>
    <col min="11" max="11" width="4.19921875" style="22" customWidth="1"/>
    <col min="12" max="12" width="11.19921875" style="22" customWidth="1"/>
    <col min="13" max="13" width="4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8" customFormat="1" ht="25.05" customHeight="1" thickBot="1" x14ac:dyDescent="0.6">
      <c r="A1" s="124" t="s">
        <v>66</v>
      </c>
      <c r="B1" s="125"/>
      <c r="C1" s="126"/>
      <c r="D1" s="127" t="str">
        <f>Information!H5</f>
        <v>Jürg Lippuner</v>
      </c>
      <c r="E1" s="126"/>
      <c r="F1" s="126"/>
      <c r="R1" s="129" t="str">
        <f ca="1">RIGHT(CELL("dateiname",A1),LEN(CELL("dateiname",A1))-FIND("]",CELL("dateiname",A1)))&amp; " "&amp;Information!$K$5</f>
        <v>Jan-Bsp 2019</v>
      </c>
    </row>
    <row r="2" spans="1:18" ht="15.75" x14ac:dyDescent="0.5">
      <c r="A2" s="189">
        <f>DATE(Information!K5,1,1)</f>
        <v>43466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01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08"/>
      <c r="L4" s="208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10"/>
      <c r="L5" s="217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12"/>
      <c r="L6" s="187" t="s">
        <v>15</v>
      </c>
      <c r="M6" s="188"/>
      <c r="N6" s="101" t="s">
        <v>36</v>
      </c>
      <c r="O6" s="106"/>
      <c r="P6" s="32"/>
      <c r="Q6" s="33"/>
      <c r="R6" s="34"/>
    </row>
    <row r="7" spans="1:18" s="44" customFormat="1" ht="16.05" customHeight="1" x14ac:dyDescent="0.35">
      <c r="A7" s="35">
        <f>A2</f>
        <v>43466</v>
      </c>
      <c r="B7" s="107"/>
      <c r="C7" s="37"/>
      <c r="D7" s="38"/>
      <c r="E7" s="39"/>
      <c r="F7" s="40"/>
      <c r="G7" s="38"/>
      <c r="H7" s="39"/>
      <c r="I7" s="39"/>
      <c r="J7" s="108"/>
      <c r="K7" s="38"/>
      <c r="L7" s="109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43467</v>
      </c>
      <c r="B8" s="110">
        <v>50</v>
      </c>
      <c r="C8" s="47"/>
      <c r="D8" s="48"/>
      <c r="E8" s="49"/>
      <c r="F8" s="50" t="s">
        <v>42</v>
      </c>
      <c r="G8" s="48">
        <v>45</v>
      </c>
      <c r="H8" s="49"/>
      <c r="I8" s="49"/>
      <c r="J8" s="111"/>
      <c r="K8" s="48"/>
      <c r="L8" s="112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43468</v>
      </c>
      <c r="B9" s="110">
        <v>90</v>
      </c>
      <c r="C9" s="47">
        <v>75</v>
      </c>
      <c r="D9" s="48"/>
      <c r="E9" s="49"/>
      <c r="F9" s="50"/>
      <c r="G9" s="48"/>
      <c r="H9" s="49"/>
      <c r="I9" s="49">
        <v>20</v>
      </c>
      <c r="J9" s="111"/>
      <c r="K9" s="48"/>
      <c r="L9" s="112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43469</v>
      </c>
      <c r="B10" s="110"/>
      <c r="C10" s="47"/>
      <c r="D10" s="48"/>
      <c r="E10" s="49"/>
      <c r="F10" s="50"/>
      <c r="G10" s="48"/>
      <c r="H10" s="49"/>
      <c r="I10" s="49">
        <v>20</v>
      </c>
      <c r="J10" s="111" t="s">
        <v>44</v>
      </c>
      <c r="K10" s="48">
        <v>30</v>
      </c>
      <c r="L10" s="112" t="s">
        <v>45</v>
      </c>
      <c r="M10" s="49">
        <v>20</v>
      </c>
      <c r="N10" s="52"/>
      <c r="O10" s="52">
        <v>10</v>
      </c>
      <c r="P10" s="50"/>
      <c r="Q10" s="49"/>
      <c r="R10" s="53"/>
    </row>
    <row r="11" spans="1:18" s="44" customFormat="1" ht="16.05" customHeight="1" x14ac:dyDescent="0.35">
      <c r="A11" s="45">
        <f t="shared" si="0"/>
        <v>43470</v>
      </c>
      <c r="B11" s="110">
        <v>90</v>
      </c>
      <c r="C11" s="47"/>
      <c r="D11" s="48"/>
      <c r="E11" s="49"/>
      <c r="F11" s="50"/>
      <c r="G11" s="48"/>
      <c r="H11" s="49"/>
      <c r="I11" s="49"/>
      <c r="J11" s="111"/>
      <c r="K11" s="48"/>
      <c r="L11" s="112"/>
      <c r="M11" s="49"/>
      <c r="N11" s="52"/>
      <c r="O11" s="52"/>
      <c r="P11" s="50" t="s">
        <v>17</v>
      </c>
      <c r="Q11" s="49">
        <v>150</v>
      </c>
      <c r="R11" s="53"/>
    </row>
    <row r="12" spans="1:18" s="44" customFormat="1" ht="16.05" customHeight="1" x14ac:dyDescent="0.35">
      <c r="A12" s="45">
        <f t="shared" si="0"/>
        <v>43471</v>
      </c>
      <c r="B12" s="110">
        <v>210</v>
      </c>
      <c r="C12" s="47">
        <v>90</v>
      </c>
      <c r="D12" s="48"/>
      <c r="E12" s="49"/>
      <c r="F12" s="50"/>
      <c r="G12" s="48"/>
      <c r="H12" s="49"/>
      <c r="I12" s="49"/>
      <c r="J12" s="111" t="s">
        <v>46</v>
      </c>
      <c r="K12" s="48">
        <v>20</v>
      </c>
      <c r="L12" s="112" t="s">
        <v>48</v>
      </c>
      <c r="M12" s="49">
        <v>30</v>
      </c>
      <c r="N12" s="52"/>
      <c r="O12" s="52">
        <v>15</v>
      </c>
      <c r="P12" s="50"/>
      <c r="Q12" s="49"/>
      <c r="R12" s="53"/>
    </row>
    <row r="13" spans="1:18" s="44" customFormat="1" ht="16.05" customHeight="1" x14ac:dyDescent="0.35">
      <c r="A13" s="45">
        <f t="shared" si="0"/>
        <v>43472</v>
      </c>
      <c r="B13" s="110"/>
      <c r="C13" s="47"/>
      <c r="D13" s="48"/>
      <c r="E13" s="49"/>
      <c r="F13" s="50" t="s">
        <v>42</v>
      </c>
      <c r="G13" s="48">
        <v>30</v>
      </c>
      <c r="H13" s="49"/>
      <c r="I13" s="49"/>
      <c r="J13" s="111"/>
      <c r="K13" s="48"/>
      <c r="L13" s="112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43473</v>
      </c>
      <c r="B14" s="110">
        <v>90</v>
      </c>
      <c r="C14" s="47">
        <v>75</v>
      </c>
      <c r="D14" s="48"/>
      <c r="E14" s="49"/>
      <c r="F14" s="50"/>
      <c r="G14" s="48"/>
      <c r="H14" s="49"/>
      <c r="I14" s="49"/>
      <c r="J14" s="111"/>
      <c r="K14" s="48"/>
      <c r="L14" s="112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43474</v>
      </c>
      <c r="B15" s="110">
        <v>135</v>
      </c>
      <c r="C15" s="47"/>
      <c r="D15" s="48"/>
      <c r="E15" s="49"/>
      <c r="F15" s="50" t="s">
        <v>43</v>
      </c>
      <c r="G15" s="48">
        <v>135</v>
      </c>
      <c r="H15" s="49"/>
      <c r="I15" s="49"/>
      <c r="J15" s="111"/>
      <c r="K15" s="48"/>
      <c r="L15" s="112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43475</v>
      </c>
      <c r="B16" s="110">
        <v>120</v>
      </c>
      <c r="C16" s="47">
        <v>90</v>
      </c>
      <c r="D16" s="48"/>
      <c r="E16" s="49"/>
      <c r="F16" s="50"/>
      <c r="G16" s="48"/>
      <c r="H16" s="49"/>
      <c r="I16" s="49"/>
      <c r="J16" s="111"/>
      <c r="K16" s="48"/>
      <c r="L16" s="112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43476</v>
      </c>
      <c r="B17" s="110">
        <v>100</v>
      </c>
      <c r="C17" s="47"/>
      <c r="D17" s="48"/>
      <c r="E17" s="49"/>
      <c r="F17" s="50"/>
      <c r="G17" s="48"/>
      <c r="H17" s="49"/>
      <c r="I17" s="49"/>
      <c r="J17" s="111" t="s">
        <v>47</v>
      </c>
      <c r="K17" s="48">
        <v>20</v>
      </c>
      <c r="L17" s="112" t="s">
        <v>48</v>
      </c>
      <c r="M17" s="49">
        <v>30</v>
      </c>
      <c r="N17" s="52">
        <v>24</v>
      </c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43477</v>
      </c>
      <c r="B18" s="110">
        <v>50</v>
      </c>
      <c r="C18" s="47"/>
      <c r="D18" s="48"/>
      <c r="E18" s="49"/>
      <c r="F18" s="50" t="s">
        <v>42</v>
      </c>
      <c r="G18" s="48">
        <v>45</v>
      </c>
      <c r="H18" s="49"/>
      <c r="I18" s="49"/>
      <c r="J18" s="111"/>
      <c r="K18" s="48"/>
      <c r="L18" s="112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43478</v>
      </c>
      <c r="B19" s="110">
        <v>200</v>
      </c>
      <c r="C19" s="47">
        <v>90</v>
      </c>
      <c r="D19" s="48"/>
      <c r="E19" s="49"/>
      <c r="F19" s="50"/>
      <c r="G19" s="48"/>
      <c r="H19" s="49"/>
      <c r="I19" s="49">
        <v>15</v>
      </c>
      <c r="J19" s="111"/>
      <c r="K19" s="48"/>
      <c r="L19" s="112"/>
      <c r="M19" s="49">
        <v>40</v>
      </c>
      <c r="N19" s="52"/>
      <c r="O19" s="52">
        <v>15</v>
      </c>
      <c r="P19" s="50"/>
      <c r="Q19" s="49"/>
      <c r="R19" s="53"/>
    </row>
    <row r="20" spans="1:18" s="44" customFormat="1" ht="16.05" customHeight="1" x14ac:dyDescent="0.35">
      <c r="A20" s="45">
        <f t="shared" si="0"/>
        <v>43479</v>
      </c>
      <c r="B20" s="110">
        <v>120</v>
      </c>
      <c r="C20" s="47"/>
      <c r="D20" s="48"/>
      <c r="E20" s="49"/>
      <c r="F20" s="50"/>
      <c r="G20" s="48"/>
      <c r="H20" s="49"/>
      <c r="I20" s="49"/>
      <c r="J20" s="111"/>
      <c r="K20" s="48">
        <v>20</v>
      </c>
      <c r="L20" s="112"/>
      <c r="M20" s="49">
        <v>30</v>
      </c>
      <c r="N20" s="52">
        <v>24</v>
      </c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43480</v>
      </c>
      <c r="B21" s="110">
        <v>120</v>
      </c>
      <c r="C21" s="47">
        <v>90</v>
      </c>
      <c r="D21" s="48"/>
      <c r="E21" s="49"/>
      <c r="F21" s="50" t="s">
        <v>42</v>
      </c>
      <c r="G21" s="48">
        <v>30</v>
      </c>
      <c r="H21" s="49"/>
      <c r="I21" s="49"/>
      <c r="J21" s="111"/>
      <c r="K21" s="48"/>
      <c r="L21" s="112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43481</v>
      </c>
      <c r="B22" s="110">
        <v>90</v>
      </c>
      <c r="C22" s="47"/>
      <c r="D22" s="48"/>
      <c r="E22" s="49"/>
      <c r="F22" s="50" t="s">
        <v>43</v>
      </c>
      <c r="G22" s="48">
        <v>90</v>
      </c>
      <c r="H22" s="49"/>
      <c r="I22" s="49"/>
      <c r="J22" s="111"/>
      <c r="K22" s="48"/>
      <c r="L22" s="112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43482</v>
      </c>
      <c r="B23" s="110"/>
      <c r="C23" s="47"/>
      <c r="D23" s="48"/>
      <c r="E23" s="49"/>
      <c r="F23" s="50"/>
      <c r="G23" s="48"/>
      <c r="H23" s="49"/>
      <c r="I23" s="49"/>
      <c r="J23" s="111"/>
      <c r="K23" s="48"/>
      <c r="L23" s="112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43483</v>
      </c>
      <c r="B24" s="110"/>
      <c r="C24" s="47"/>
      <c r="D24" s="48"/>
      <c r="E24" s="49"/>
      <c r="F24" s="50"/>
      <c r="G24" s="48"/>
      <c r="H24" s="49"/>
      <c r="I24" s="49"/>
      <c r="J24" s="111"/>
      <c r="K24" s="48"/>
      <c r="L24" s="112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43484</v>
      </c>
      <c r="B25" s="110"/>
      <c r="C25" s="47"/>
      <c r="D25" s="48"/>
      <c r="E25" s="49"/>
      <c r="F25" s="50"/>
      <c r="G25" s="48"/>
      <c r="H25" s="49"/>
      <c r="I25" s="49">
        <v>15</v>
      </c>
      <c r="J25" s="111"/>
      <c r="K25" s="48"/>
      <c r="L25" s="112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43485</v>
      </c>
      <c r="B26" s="110"/>
      <c r="C26" s="47"/>
      <c r="D26" s="48"/>
      <c r="E26" s="49"/>
      <c r="F26" s="50"/>
      <c r="G26" s="48"/>
      <c r="H26" s="49"/>
      <c r="I26" s="49">
        <v>15</v>
      </c>
      <c r="J26" s="111"/>
      <c r="K26" s="48"/>
      <c r="L26" s="112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43486</v>
      </c>
      <c r="B27" s="110"/>
      <c r="C27" s="47"/>
      <c r="D27" s="48"/>
      <c r="E27" s="49"/>
      <c r="F27" s="50"/>
      <c r="G27" s="48"/>
      <c r="H27" s="49"/>
      <c r="I27" s="49"/>
      <c r="J27" s="111"/>
      <c r="K27" s="48"/>
      <c r="L27" s="112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43487</v>
      </c>
      <c r="B28" s="110"/>
      <c r="C28" s="47"/>
      <c r="D28" s="48"/>
      <c r="E28" s="49"/>
      <c r="F28" s="50"/>
      <c r="G28" s="48"/>
      <c r="H28" s="49"/>
      <c r="I28" s="49"/>
      <c r="J28" s="111"/>
      <c r="K28" s="48"/>
      <c r="L28" s="112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43488</v>
      </c>
      <c r="B29" s="110"/>
      <c r="C29" s="47"/>
      <c r="D29" s="48"/>
      <c r="E29" s="49"/>
      <c r="F29" s="50"/>
      <c r="G29" s="48"/>
      <c r="H29" s="49"/>
      <c r="I29" s="49"/>
      <c r="J29" s="111"/>
      <c r="K29" s="48"/>
      <c r="L29" s="112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43489</v>
      </c>
      <c r="B30" s="110"/>
      <c r="C30" s="47"/>
      <c r="D30" s="48"/>
      <c r="E30" s="49"/>
      <c r="F30" s="50"/>
      <c r="G30" s="48"/>
      <c r="H30" s="49"/>
      <c r="I30" s="49"/>
      <c r="J30" s="111"/>
      <c r="K30" s="48"/>
      <c r="L30" s="112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43490</v>
      </c>
      <c r="B31" s="110"/>
      <c r="C31" s="47"/>
      <c r="D31" s="48"/>
      <c r="E31" s="49"/>
      <c r="F31" s="50"/>
      <c r="G31" s="48"/>
      <c r="H31" s="49"/>
      <c r="I31" s="49"/>
      <c r="J31" s="111"/>
      <c r="K31" s="48"/>
      <c r="L31" s="112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43491</v>
      </c>
      <c r="B32" s="110"/>
      <c r="C32" s="47"/>
      <c r="D32" s="48"/>
      <c r="E32" s="49"/>
      <c r="F32" s="50"/>
      <c r="G32" s="48"/>
      <c r="H32" s="49"/>
      <c r="I32" s="49"/>
      <c r="J32" s="111"/>
      <c r="K32" s="48"/>
      <c r="L32" s="112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43492</v>
      </c>
      <c r="B33" s="110"/>
      <c r="C33" s="47"/>
      <c r="D33" s="48"/>
      <c r="E33" s="49"/>
      <c r="F33" s="50"/>
      <c r="G33" s="48"/>
      <c r="H33" s="49"/>
      <c r="I33" s="49"/>
      <c r="J33" s="111"/>
      <c r="K33" s="48"/>
      <c r="L33" s="112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43493</v>
      </c>
      <c r="B34" s="110"/>
      <c r="C34" s="47"/>
      <c r="D34" s="48"/>
      <c r="E34" s="49"/>
      <c r="F34" s="50"/>
      <c r="G34" s="48"/>
      <c r="H34" s="49"/>
      <c r="I34" s="49"/>
      <c r="J34" s="111"/>
      <c r="K34" s="48"/>
      <c r="L34" s="112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43494</v>
      </c>
      <c r="B35" s="110"/>
      <c r="C35" s="47"/>
      <c r="D35" s="48"/>
      <c r="E35" s="49"/>
      <c r="F35" s="50"/>
      <c r="G35" s="48"/>
      <c r="H35" s="49"/>
      <c r="I35" s="49"/>
      <c r="J35" s="111"/>
      <c r="K35" s="48"/>
      <c r="L35" s="112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43495</v>
      </c>
      <c r="B36" s="110"/>
      <c r="C36" s="47"/>
      <c r="D36" s="48"/>
      <c r="E36" s="49"/>
      <c r="F36" s="50"/>
      <c r="G36" s="48"/>
      <c r="H36" s="49"/>
      <c r="I36" s="49"/>
      <c r="J36" s="111"/>
      <c r="K36" s="48"/>
      <c r="L36" s="112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43496</v>
      </c>
      <c r="B37" s="113"/>
      <c r="C37" s="56"/>
      <c r="D37" s="57"/>
      <c r="E37" s="58"/>
      <c r="F37" s="59"/>
      <c r="G37" s="57"/>
      <c r="H37" s="58"/>
      <c r="I37" s="58"/>
      <c r="J37" s="114"/>
      <c r="K37" s="57"/>
      <c r="L37" s="115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>
        <f>IF(COUNT(B7:B37)&lt;1,"",SUM(B7:B37))</f>
        <v>1465</v>
      </c>
      <c r="C39" s="65">
        <f>IF(COUNT(C7:C37)&lt;1,"",SUM(C7:C37))</f>
        <v>510</v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>
        <f t="shared" ref="G39:O39" si="1">IF(COUNT(G7:G37)&lt;1,"",SUM(G7:G37))</f>
        <v>375</v>
      </c>
      <c r="H39" s="67" t="str">
        <f t="shared" si="1"/>
        <v/>
      </c>
      <c r="I39" s="69">
        <f t="shared" si="1"/>
        <v>85</v>
      </c>
      <c r="J39" s="65"/>
      <c r="K39" s="66">
        <f t="shared" si="1"/>
        <v>90</v>
      </c>
      <c r="L39" s="66"/>
      <c r="M39" s="67">
        <f t="shared" si="1"/>
        <v>150</v>
      </c>
      <c r="N39" s="70">
        <f t="shared" si="1"/>
        <v>48</v>
      </c>
      <c r="O39" s="70">
        <f t="shared" si="1"/>
        <v>40</v>
      </c>
      <c r="P39" s="71"/>
      <c r="Q39" s="70">
        <f>IF(COUNT(Q7:Q37)&lt;1,"",SUM(Q7:Q37))</f>
        <v>150</v>
      </c>
      <c r="R39" s="130">
        <f>IF(COUNT(C39:Q39)&lt;1,"",SUM(C39:Q39))</f>
        <v>1448</v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12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R39"/>
  <sheetViews>
    <sheetView showGridLines="0" topLeftCell="A2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B7" sqref="B7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43466</v>
      </c>
    </row>
    <row r="2" spans="1:18" ht="15.75" x14ac:dyDescent="0.5">
      <c r="A2" s="189">
        <f>DATE(Information!K5,1,1)</f>
        <v>43466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43466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>A7+1</f>
        <v>43467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ref="A9:A37" si="0">A8+1</f>
        <v>43468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43469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43470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43471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43472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43473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43474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43475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43476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43477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43478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43479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43480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43481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43482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43483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43484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43485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43486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43487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43488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43489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43490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43491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43492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43493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43494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43495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43496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11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4" orientation="landscape" r:id="rId1"/>
  <headerFooter alignWithMargins="0">
    <oddHeader xml:space="preserve">&amp;C&amp;"Calibri,Standard"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5">
    <pageSetUpPr fitToPage="1"/>
  </sheetPr>
  <dimension ref="A1:R39"/>
  <sheetViews>
    <sheetView showGridLines="0" topLeftCell="A2" workbookViewId="0">
      <pane xSplit="1" ySplit="5" topLeftCell="B7" activePane="bottomRight" state="frozen"/>
      <selection activeCell="I39" sqref="I39"/>
      <selection pane="topRight" activeCell="I39" sqref="I39"/>
      <selection pane="bottomLeft" activeCell="I39" sqref="I39"/>
      <selection pane="bottomRight" activeCell="I39" sqref="I39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43497</v>
      </c>
    </row>
    <row r="2" spans="1:18" ht="15.75" x14ac:dyDescent="0.5">
      <c r="A2" s="189">
        <f>DATE(Information!K5,2,1)</f>
        <v>43497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43497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43498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43499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43500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43501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43502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43503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43504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43505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43506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43507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43508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43509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43510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43511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43512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43513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43514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43515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43516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43517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43518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43519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43520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43521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43522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43523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43524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86">
        <f t="shared" si="0"/>
        <v>43525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86">
        <f t="shared" si="0"/>
        <v>43526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85">
        <f t="shared" si="0"/>
        <v>43527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10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6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43525</v>
      </c>
    </row>
    <row r="2" spans="1:18" ht="15.75" x14ac:dyDescent="0.5">
      <c r="A2" s="189">
        <f>DATE(Information!K5,3,1)</f>
        <v>43525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43525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43526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43527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43528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43529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43530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43531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43532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43533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43534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43535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43536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43537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43538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43539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43540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43541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43542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43543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43544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43545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43546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43547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43548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43549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43550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43551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43552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43553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43554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43555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9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7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43556</v>
      </c>
    </row>
    <row r="2" spans="1:18" ht="15.75" x14ac:dyDescent="0.5">
      <c r="A2" s="189">
        <f>DATE(Information!K5,4,1)</f>
        <v>43556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43556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6" si="0">A7+1</f>
        <v>43557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43558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43559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43560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43561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43562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43563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43564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43565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43566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43567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43568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43569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43570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43571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43572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43573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43574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43575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43576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43577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43578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43579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43580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43581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43582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43583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43584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43585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85"/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8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8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43586</v>
      </c>
    </row>
    <row r="2" spans="1:18" ht="15.75" x14ac:dyDescent="0.5">
      <c r="A2" s="189">
        <f>DATE(Information!K5,5,1)</f>
        <v>43586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43586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43587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43588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43589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43590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43591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43592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43593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43594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43595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43596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43597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43598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43599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43600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43601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43602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43603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43604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43605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43606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43607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43608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43609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43610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43611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43612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43613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43614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43615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43616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7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9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" sqref="I3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43617</v>
      </c>
    </row>
    <row r="2" spans="1:18" ht="15.75" x14ac:dyDescent="0.5">
      <c r="A2" s="189">
        <f>DATE(Information!K5,6,1)</f>
        <v>43617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43617</v>
      </c>
      <c r="B7" s="36"/>
      <c r="C7" s="37"/>
      <c r="D7" s="39"/>
      <c r="E7" s="39"/>
      <c r="F7" s="40"/>
      <c r="G7" s="38"/>
      <c r="H7" s="39"/>
      <c r="I7" s="39"/>
      <c r="J7" s="37"/>
      <c r="K7" s="38"/>
      <c r="L7" s="41"/>
      <c r="M7" s="38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43618</v>
      </c>
      <c r="B8" s="46"/>
      <c r="C8" s="47"/>
      <c r="D8" s="49"/>
      <c r="E8" s="49"/>
      <c r="F8" s="50"/>
      <c r="G8" s="48"/>
      <c r="H8" s="49"/>
      <c r="I8" s="49"/>
      <c r="J8" s="47"/>
      <c r="K8" s="48"/>
      <c r="L8" s="51"/>
      <c r="M8" s="48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43619</v>
      </c>
      <c r="B9" s="46"/>
      <c r="C9" s="47"/>
      <c r="D9" s="49"/>
      <c r="E9" s="49"/>
      <c r="F9" s="50"/>
      <c r="G9" s="48"/>
      <c r="H9" s="49"/>
      <c r="I9" s="49"/>
      <c r="J9" s="47"/>
      <c r="K9" s="48"/>
      <c r="L9" s="51"/>
      <c r="M9" s="48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43620</v>
      </c>
      <c r="B10" s="46"/>
      <c r="C10" s="47"/>
      <c r="D10" s="49"/>
      <c r="E10" s="49"/>
      <c r="F10" s="50"/>
      <c r="G10" s="48"/>
      <c r="H10" s="49"/>
      <c r="I10" s="49"/>
      <c r="J10" s="47"/>
      <c r="K10" s="48"/>
      <c r="L10" s="51"/>
      <c r="M10" s="48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43621</v>
      </c>
      <c r="B11" s="46"/>
      <c r="C11" s="47"/>
      <c r="D11" s="49"/>
      <c r="E11" s="49"/>
      <c r="F11" s="50"/>
      <c r="G11" s="48"/>
      <c r="H11" s="49"/>
      <c r="I11" s="49"/>
      <c r="J11" s="47"/>
      <c r="K11" s="48"/>
      <c r="L11" s="51"/>
      <c r="M11" s="48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43622</v>
      </c>
      <c r="B12" s="46"/>
      <c r="C12" s="47"/>
      <c r="D12" s="49"/>
      <c r="E12" s="49"/>
      <c r="F12" s="50"/>
      <c r="G12" s="48"/>
      <c r="H12" s="49"/>
      <c r="I12" s="49"/>
      <c r="J12" s="47"/>
      <c r="K12" s="48"/>
      <c r="L12" s="51"/>
      <c r="M12" s="48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43623</v>
      </c>
      <c r="B13" s="46"/>
      <c r="C13" s="47"/>
      <c r="D13" s="49"/>
      <c r="E13" s="49"/>
      <c r="F13" s="50"/>
      <c r="G13" s="48"/>
      <c r="H13" s="49"/>
      <c r="I13" s="49"/>
      <c r="J13" s="47"/>
      <c r="K13" s="48"/>
      <c r="L13" s="51"/>
      <c r="M13" s="48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43624</v>
      </c>
      <c r="B14" s="46"/>
      <c r="C14" s="47"/>
      <c r="D14" s="49"/>
      <c r="E14" s="49"/>
      <c r="F14" s="50"/>
      <c r="G14" s="48"/>
      <c r="H14" s="49"/>
      <c r="I14" s="49"/>
      <c r="J14" s="47"/>
      <c r="K14" s="48"/>
      <c r="L14" s="51"/>
      <c r="M14" s="48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43625</v>
      </c>
      <c r="B15" s="46"/>
      <c r="C15" s="47"/>
      <c r="D15" s="49"/>
      <c r="E15" s="49"/>
      <c r="F15" s="50"/>
      <c r="G15" s="48"/>
      <c r="H15" s="49"/>
      <c r="I15" s="49"/>
      <c r="J15" s="47"/>
      <c r="K15" s="48"/>
      <c r="L15" s="51"/>
      <c r="M15" s="48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43626</v>
      </c>
      <c r="B16" s="46"/>
      <c r="C16" s="47"/>
      <c r="D16" s="49"/>
      <c r="E16" s="49"/>
      <c r="F16" s="50"/>
      <c r="G16" s="48"/>
      <c r="H16" s="49"/>
      <c r="I16" s="49"/>
      <c r="J16" s="47"/>
      <c r="K16" s="48"/>
      <c r="L16" s="51"/>
      <c r="M16" s="48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43627</v>
      </c>
      <c r="B17" s="46"/>
      <c r="C17" s="47"/>
      <c r="D17" s="49"/>
      <c r="E17" s="49"/>
      <c r="F17" s="50"/>
      <c r="G17" s="48"/>
      <c r="H17" s="49"/>
      <c r="I17" s="49"/>
      <c r="J17" s="47"/>
      <c r="K17" s="48"/>
      <c r="L17" s="51"/>
      <c r="M17" s="48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43628</v>
      </c>
      <c r="B18" s="46"/>
      <c r="C18" s="47"/>
      <c r="D18" s="49"/>
      <c r="E18" s="49"/>
      <c r="F18" s="50"/>
      <c r="G18" s="48"/>
      <c r="H18" s="49"/>
      <c r="I18" s="49"/>
      <c r="J18" s="47"/>
      <c r="K18" s="48"/>
      <c r="L18" s="51"/>
      <c r="M18" s="48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43629</v>
      </c>
      <c r="B19" s="46"/>
      <c r="C19" s="47"/>
      <c r="D19" s="49"/>
      <c r="E19" s="49"/>
      <c r="F19" s="50"/>
      <c r="G19" s="48"/>
      <c r="H19" s="49"/>
      <c r="I19" s="49"/>
      <c r="J19" s="47"/>
      <c r="K19" s="48"/>
      <c r="L19" s="51"/>
      <c r="M19" s="48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43630</v>
      </c>
      <c r="B20" s="46"/>
      <c r="C20" s="47"/>
      <c r="D20" s="49"/>
      <c r="E20" s="49"/>
      <c r="F20" s="50"/>
      <c r="G20" s="48"/>
      <c r="H20" s="49"/>
      <c r="I20" s="49"/>
      <c r="J20" s="47"/>
      <c r="K20" s="48"/>
      <c r="L20" s="51"/>
      <c r="M20" s="48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43631</v>
      </c>
      <c r="B21" s="46"/>
      <c r="C21" s="47"/>
      <c r="D21" s="49"/>
      <c r="E21" s="49"/>
      <c r="F21" s="50"/>
      <c r="G21" s="48"/>
      <c r="H21" s="49"/>
      <c r="I21" s="49"/>
      <c r="J21" s="47"/>
      <c r="K21" s="48"/>
      <c r="L21" s="51"/>
      <c r="M21" s="48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43632</v>
      </c>
      <c r="B22" s="46"/>
      <c r="C22" s="47"/>
      <c r="D22" s="49"/>
      <c r="E22" s="49"/>
      <c r="F22" s="50"/>
      <c r="G22" s="48"/>
      <c r="H22" s="49"/>
      <c r="I22" s="49"/>
      <c r="J22" s="47"/>
      <c r="K22" s="48"/>
      <c r="L22" s="51"/>
      <c r="M22" s="48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43633</v>
      </c>
      <c r="B23" s="46"/>
      <c r="C23" s="47"/>
      <c r="D23" s="49"/>
      <c r="E23" s="49"/>
      <c r="F23" s="50"/>
      <c r="G23" s="48"/>
      <c r="H23" s="49"/>
      <c r="I23" s="49"/>
      <c r="J23" s="47"/>
      <c r="K23" s="48"/>
      <c r="L23" s="51"/>
      <c r="M23" s="48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43634</v>
      </c>
      <c r="B24" s="46"/>
      <c r="C24" s="47"/>
      <c r="D24" s="49"/>
      <c r="E24" s="49"/>
      <c r="F24" s="50"/>
      <c r="G24" s="48"/>
      <c r="H24" s="49"/>
      <c r="I24" s="49"/>
      <c r="J24" s="47"/>
      <c r="K24" s="48"/>
      <c r="L24" s="51"/>
      <c r="M24" s="48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43635</v>
      </c>
      <c r="B25" s="46"/>
      <c r="C25" s="47"/>
      <c r="D25" s="49"/>
      <c r="E25" s="49"/>
      <c r="F25" s="50"/>
      <c r="G25" s="48"/>
      <c r="H25" s="49"/>
      <c r="I25" s="49"/>
      <c r="J25" s="47"/>
      <c r="K25" s="48"/>
      <c r="L25" s="51"/>
      <c r="M25" s="48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43636</v>
      </c>
      <c r="B26" s="46"/>
      <c r="C26" s="47"/>
      <c r="D26" s="49"/>
      <c r="E26" s="49"/>
      <c r="F26" s="50"/>
      <c r="G26" s="48"/>
      <c r="H26" s="49"/>
      <c r="I26" s="49"/>
      <c r="J26" s="47"/>
      <c r="K26" s="48"/>
      <c r="L26" s="51"/>
      <c r="M26" s="48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43637</v>
      </c>
      <c r="B27" s="46"/>
      <c r="C27" s="47"/>
      <c r="D27" s="49"/>
      <c r="E27" s="49"/>
      <c r="F27" s="50"/>
      <c r="G27" s="48"/>
      <c r="H27" s="49"/>
      <c r="I27" s="49"/>
      <c r="J27" s="47"/>
      <c r="K27" s="48"/>
      <c r="L27" s="51"/>
      <c r="M27" s="48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43638</v>
      </c>
      <c r="B28" s="46"/>
      <c r="C28" s="47"/>
      <c r="D28" s="49"/>
      <c r="E28" s="49"/>
      <c r="F28" s="50"/>
      <c r="G28" s="48"/>
      <c r="H28" s="49"/>
      <c r="I28" s="49"/>
      <c r="J28" s="47"/>
      <c r="K28" s="48"/>
      <c r="L28" s="51"/>
      <c r="M28" s="48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43639</v>
      </c>
      <c r="B29" s="46"/>
      <c r="C29" s="47"/>
      <c r="D29" s="49"/>
      <c r="E29" s="49"/>
      <c r="F29" s="50"/>
      <c r="G29" s="48"/>
      <c r="H29" s="49"/>
      <c r="I29" s="49"/>
      <c r="J29" s="47"/>
      <c r="K29" s="48"/>
      <c r="L29" s="51"/>
      <c r="M29" s="48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43640</v>
      </c>
      <c r="B30" s="46"/>
      <c r="C30" s="47"/>
      <c r="D30" s="49"/>
      <c r="E30" s="49"/>
      <c r="F30" s="50"/>
      <c r="G30" s="48"/>
      <c r="H30" s="49"/>
      <c r="I30" s="49"/>
      <c r="J30" s="47"/>
      <c r="K30" s="48"/>
      <c r="L30" s="51"/>
      <c r="M30" s="48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43641</v>
      </c>
      <c r="B31" s="46"/>
      <c r="C31" s="47"/>
      <c r="D31" s="49"/>
      <c r="E31" s="49"/>
      <c r="F31" s="50"/>
      <c r="G31" s="48"/>
      <c r="H31" s="49"/>
      <c r="I31" s="49"/>
      <c r="J31" s="47"/>
      <c r="K31" s="48"/>
      <c r="L31" s="51"/>
      <c r="M31" s="48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43642</v>
      </c>
      <c r="B32" s="46"/>
      <c r="C32" s="47"/>
      <c r="D32" s="49"/>
      <c r="E32" s="49"/>
      <c r="F32" s="50"/>
      <c r="G32" s="48"/>
      <c r="H32" s="49"/>
      <c r="I32" s="49"/>
      <c r="J32" s="47"/>
      <c r="K32" s="48"/>
      <c r="L32" s="51"/>
      <c r="M32" s="48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43643</v>
      </c>
      <c r="B33" s="46"/>
      <c r="C33" s="47"/>
      <c r="D33" s="49"/>
      <c r="E33" s="49"/>
      <c r="F33" s="50"/>
      <c r="G33" s="48"/>
      <c r="H33" s="49"/>
      <c r="I33" s="49"/>
      <c r="J33" s="47"/>
      <c r="K33" s="48"/>
      <c r="L33" s="51"/>
      <c r="M33" s="48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43644</v>
      </c>
      <c r="B34" s="46"/>
      <c r="C34" s="47"/>
      <c r="D34" s="49"/>
      <c r="E34" s="49"/>
      <c r="F34" s="50"/>
      <c r="G34" s="48"/>
      <c r="H34" s="49"/>
      <c r="I34" s="49"/>
      <c r="J34" s="47"/>
      <c r="K34" s="48"/>
      <c r="L34" s="51"/>
      <c r="M34" s="48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43645</v>
      </c>
      <c r="B35" s="46"/>
      <c r="C35" s="47"/>
      <c r="D35" s="49"/>
      <c r="E35" s="49"/>
      <c r="F35" s="50"/>
      <c r="G35" s="48"/>
      <c r="H35" s="49"/>
      <c r="I35" s="49"/>
      <c r="J35" s="47"/>
      <c r="K35" s="48"/>
      <c r="L35" s="51"/>
      <c r="M35" s="48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43646</v>
      </c>
      <c r="B36" s="46"/>
      <c r="C36" s="47"/>
      <c r="D36" s="49"/>
      <c r="E36" s="49"/>
      <c r="F36" s="50"/>
      <c r="G36" s="48"/>
      <c r="H36" s="49"/>
      <c r="I36" s="49"/>
      <c r="J36" s="47"/>
      <c r="K36" s="48"/>
      <c r="L36" s="51"/>
      <c r="M36" s="48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85">
        <f t="shared" si="0"/>
        <v>43647</v>
      </c>
      <c r="B37" s="55"/>
      <c r="C37" s="56"/>
      <c r="D37" s="58"/>
      <c r="E37" s="58"/>
      <c r="F37" s="59"/>
      <c r="G37" s="57"/>
      <c r="H37" s="58"/>
      <c r="I37" s="58"/>
      <c r="J37" s="56"/>
      <c r="K37" s="57"/>
      <c r="L37" s="60"/>
      <c r="M37" s="57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6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0">
    <pageSetUpPr fitToPage="1"/>
  </sheetPr>
  <dimension ref="A1:R39"/>
  <sheetViews>
    <sheetView showGridLines="0" topLeftCell="A2" workbookViewId="0">
      <pane ySplit="5" topLeftCell="A7" activePane="bottomLeft" state="frozen"/>
      <selection activeCell="I39" sqref="I39"/>
      <selection pane="bottomLeft" activeCell="I39" sqref="I39"/>
    </sheetView>
  </sheetViews>
  <sheetFormatPr baseColWidth="10" defaultColWidth="11.46484375" defaultRowHeight="13.15" x14ac:dyDescent="0.4"/>
  <cols>
    <col min="1" max="1" width="10.1328125" style="63" bestFit="1" customWidth="1"/>
    <col min="2" max="2" width="10.1328125" style="63" customWidth="1"/>
    <col min="3" max="3" width="11.46484375" style="22" bestFit="1"/>
    <col min="4" max="4" width="11" style="22" bestFit="1" customWidth="1"/>
    <col min="5" max="5" width="8.1328125" style="22" customWidth="1"/>
    <col min="6" max="6" width="13.1328125" style="22" customWidth="1"/>
    <col min="7" max="9" width="7.86328125" style="22" customWidth="1"/>
    <col min="10" max="10" width="12.6640625" style="22" customWidth="1"/>
    <col min="11" max="11" width="4.46484375" style="22" customWidth="1"/>
    <col min="12" max="12" width="12.6640625" style="22" customWidth="1"/>
    <col min="13" max="13" width="5.19921875" style="22" customWidth="1"/>
    <col min="14" max="15" width="14.6640625" style="22" customWidth="1"/>
    <col min="16" max="16" width="12.19921875" style="22" customWidth="1"/>
    <col min="17" max="17" width="5.86328125" style="22" bestFit="1" customWidth="1"/>
    <col min="18" max="18" width="22.1328125" style="22" customWidth="1"/>
    <col min="19" max="16384" width="11.46484375" style="22"/>
  </cols>
  <sheetData>
    <row r="1" spans="1:18" s="126" customFormat="1" ht="25.05" customHeight="1" thickBot="1" x14ac:dyDescent="0.4">
      <c r="A1" s="124" t="s">
        <v>66</v>
      </c>
      <c r="B1" s="125"/>
      <c r="D1" s="127" t="str">
        <f>Information!H5</f>
        <v>Jürg Lippuner</v>
      </c>
      <c r="R1" s="177">
        <f>A2</f>
        <v>43647</v>
      </c>
    </row>
    <row r="2" spans="1:18" ht="15.75" x14ac:dyDescent="0.5">
      <c r="A2" s="189">
        <f>DATE(Information!K5,7,1)</f>
        <v>43647</v>
      </c>
      <c r="B2" s="18" t="s">
        <v>50</v>
      </c>
      <c r="C2" s="192" t="s">
        <v>25</v>
      </c>
      <c r="D2" s="193"/>
      <c r="E2" s="193"/>
      <c r="F2" s="193"/>
      <c r="G2" s="193"/>
      <c r="H2" s="193"/>
      <c r="I2" s="119"/>
      <c r="J2" s="194" t="s">
        <v>28</v>
      </c>
      <c r="K2" s="195"/>
      <c r="L2" s="195"/>
      <c r="M2" s="196"/>
      <c r="N2" s="97" t="s">
        <v>30</v>
      </c>
      <c r="O2" s="102" t="s">
        <v>31</v>
      </c>
      <c r="P2" s="19"/>
      <c r="Q2" s="20"/>
      <c r="R2" s="21"/>
    </row>
    <row r="3" spans="1:18" ht="12.75" customHeight="1" x14ac:dyDescent="0.4">
      <c r="A3" s="190"/>
      <c r="B3" s="23" t="s">
        <v>51</v>
      </c>
      <c r="C3" s="204" t="s">
        <v>26</v>
      </c>
      <c r="D3" s="205"/>
      <c r="E3" s="206"/>
      <c r="F3" s="199" t="s">
        <v>27</v>
      </c>
      <c r="G3" s="200"/>
      <c r="H3" s="220"/>
      <c r="I3" s="181" t="s">
        <v>69</v>
      </c>
      <c r="J3" s="213" t="s">
        <v>29</v>
      </c>
      <c r="K3" s="214"/>
      <c r="L3" s="214"/>
      <c r="M3" s="215"/>
      <c r="N3" s="98" t="s">
        <v>32</v>
      </c>
      <c r="O3" s="103" t="s">
        <v>32</v>
      </c>
      <c r="P3" s="197" t="s">
        <v>23</v>
      </c>
      <c r="Q3" s="198"/>
      <c r="R3" s="24" t="s">
        <v>16</v>
      </c>
    </row>
    <row r="4" spans="1:18" ht="12.75" customHeight="1" x14ac:dyDescent="0.4">
      <c r="A4" s="190"/>
      <c r="B4" s="23" t="s">
        <v>52</v>
      </c>
      <c r="C4" s="88" t="s">
        <v>1</v>
      </c>
      <c r="D4" s="89" t="s">
        <v>2</v>
      </c>
      <c r="E4" s="90" t="s">
        <v>40</v>
      </c>
      <c r="F4" s="88" t="s">
        <v>21</v>
      </c>
      <c r="G4" s="89" t="s">
        <v>3</v>
      </c>
      <c r="H4" s="90" t="s">
        <v>4</v>
      </c>
      <c r="I4" s="178"/>
      <c r="J4" s="207" t="s">
        <v>33</v>
      </c>
      <c r="K4" s="221"/>
      <c r="L4" s="224" t="s">
        <v>34</v>
      </c>
      <c r="M4" s="216"/>
      <c r="N4" s="99" t="s">
        <v>37</v>
      </c>
      <c r="O4" s="104"/>
      <c r="P4" s="25" t="s">
        <v>21</v>
      </c>
      <c r="Q4" s="26" t="s">
        <v>22</v>
      </c>
      <c r="R4" s="27"/>
    </row>
    <row r="5" spans="1:18" x14ac:dyDescent="0.4">
      <c r="A5" s="190"/>
      <c r="B5" s="23" t="s">
        <v>53</v>
      </c>
      <c r="C5" s="91" t="s">
        <v>5</v>
      </c>
      <c r="D5" s="92" t="s">
        <v>6</v>
      </c>
      <c r="E5" s="93" t="s">
        <v>41</v>
      </c>
      <c r="F5" s="91"/>
      <c r="G5" s="92" t="s">
        <v>7</v>
      </c>
      <c r="H5" s="93" t="s">
        <v>8</v>
      </c>
      <c r="I5" s="179"/>
      <c r="J5" s="209" t="s">
        <v>9</v>
      </c>
      <c r="K5" s="222"/>
      <c r="L5" s="225" t="s">
        <v>10</v>
      </c>
      <c r="M5" s="218"/>
      <c r="N5" s="100" t="s">
        <v>35</v>
      </c>
      <c r="O5" s="105" t="s">
        <v>38</v>
      </c>
      <c r="P5" s="28"/>
      <c r="Q5" s="29"/>
      <c r="R5" s="30"/>
    </row>
    <row r="6" spans="1:18" ht="13.5" thickBot="1" x14ac:dyDescent="0.45">
      <c r="A6" s="191"/>
      <c r="B6" s="31" t="s">
        <v>54</v>
      </c>
      <c r="C6" s="94" t="s">
        <v>11</v>
      </c>
      <c r="D6" s="95" t="s">
        <v>12</v>
      </c>
      <c r="E6" s="96" t="s">
        <v>0</v>
      </c>
      <c r="F6" s="94"/>
      <c r="G6" s="202" t="s">
        <v>13</v>
      </c>
      <c r="H6" s="203"/>
      <c r="I6" s="180"/>
      <c r="J6" s="211" t="s">
        <v>14</v>
      </c>
      <c r="K6" s="223"/>
      <c r="L6" s="219" t="s">
        <v>15</v>
      </c>
      <c r="M6" s="188"/>
      <c r="N6" s="101" t="s">
        <v>36</v>
      </c>
      <c r="O6" s="106" t="s">
        <v>57</v>
      </c>
      <c r="P6" s="32"/>
      <c r="Q6" s="33"/>
      <c r="R6" s="34"/>
    </row>
    <row r="7" spans="1:18" s="44" customFormat="1" ht="16.05" customHeight="1" x14ac:dyDescent="0.35">
      <c r="A7" s="35">
        <f>A2</f>
        <v>43647</v>
      </c>
      <c r="B7" s="36"/>
      <c r="C7" s="37"/>
      <c r="D7" s="38"/>
      <c r="E7" s="39"/>
      <c r="F7" s="40"/>
      <c r="G7" s="38"/>
      <c r="H7" s="39"/>
      <c r="I7" s="39"/>
      <c r="J7" s="37"/>
      <c r="K7" s="38"/>
      <c r="L7" s="41"/>
      <c r="M7" s="39"/>
      <c r="N7" s="42"/>
      <c r="O7" s="42"/>
      <c r="P7" s="40"/>
      <c r="Q7" s="39"/>
      <c r="R7" s="43"/>
    </row>
    <row r="8" spans="1:18" s="44" customFormat="1" ht="16.05" customHeight="1" x14ac:dyDescent="0.35">
      <c r="A8" s="45">
        <f t="shared" ref="A8:A37" si="0">A7+1</f>
        <v>43648</v>
      </c>
      <c r="B8" s="46"/>
      <c r="C8" s="47"/>
      <c r="D8" s="48"/>
      <c r="E8" s="49"/>
      <c r="F8" s="50"/>
      <c r="G8" s="48"/>
      <c r="H8" s="49"/>
      <c r="I8" s="49"/>
      <c r="J8" s="47"/>
      <c r="K8" s="48"/>
      <c r="L8" s="51"/>
      <c r="M8" s="49"/>
      <c r="N8" s="52"/>
      <c r="O8" s="52"/>
      <c r="P8" s="50"/>
      <c r="Q8" s="49"/>
      <c r="R8" s="53"/>
    </row>
    <row r="9" spans="1:18" s="44" customFormat="1" ht="16.05" customHeight="1" x14ac:dyDescent="0.35">
      <c r="A9" s="45">
        <f t="shared" si="0"/>
        <v>43649</v>
      </c>
      <c r="B9" s="46"/>
      <c r="C9" s="47"/>
      <c r="D9" s="48"/>
      <c r="E9" s="49"/>
      <c r="F9" s="50"/>
      <c r="G9" s="48"/>
      <c r="H9" s="49"/>
      <c r="I9" s="49"/>
      <c r="J9" s="47"/>
      <c r="K9" s="48"/>
      <c r="L9" s="51"/>
      <c r="M9" s="49"/>
      <c r="N9" s="52"/>
      <c r="O9" s="52"/>
      <c r="P9" s="50"/>
      <c r="Q9" s="49"/>
      <c r="R9" s="53"/>
    </row>
    <row r="10" spans="1:18" s="44" customFormat="1" ht="16.05" customHeight="1" x14ac:dyDescent="0.35">
      <c r="A10" s="45">
        <f t="shared" si="0"/>
        <v>43650</v>
      </c>
      <c r="B10" s="46"/>
      <c r="C10" s="47"/>
      <c r="D10" s="48"/>
      <c r="E10" s="49"/>
      <c r="F10" s="50"/>
      <c r="G10" s="48"/>
      <c r="H10" s="49"/>
      <c r="I10" s="49"/>
      <c r="J10" s="47"/>
      <c r="K10" s="48"/>
      <c r="L10" s="51"/>
      <c r="M10" s="49"/>
      <c r="N10" s="52"/>
      <c r="O10" s="52"/>
      <c r="P10" s="50"/>
      <c r="Q10" s="49"/>
      <c r="R10" s="53"/>
    </row>
    <row r="11" spans="1:18" s="44" customFormat="1" ht="16.05" customHeight="1" x14ac:dyDescent="0.35">
      <c r="A11" s="45">
        <f t="shared" si="0"/>
        <v>43651</v>
      </c>
      <c r="B11" s="46"/>
      <c r="C11" s="47"/>
      <c r="D11" s="48"/>
      <c r="E11" s="49"/>
      <c r="F11" s="50"/>
      <c r="G11" s="48"/>
      <c r="H11" s="49"/>
      <c r="I11" s="49"/>
      <c r="J11" s="47"/>
      <c r="K11" s="48"/>
      <c r="L11" s="51"/>
      <c r="M11" s="49"/>
      <c r="N11" s="52"/>
      <c r="O11" s="52"/>
      <c r="P11" s="50"/>
      <c r="Q11" s="49"/>
      <c r="R11" s="53"/>
    </row>
    <row r="12" spans="1:18" s="44" customFormat="1" ht="16.05" customHeight="1" x14ac:dyDescent="0.35">
      <c r="A12" s="45">
        <f t="shared" si="0"/>
        <v>43652</v>
      </c>
      <c r="B12" s="46"/>
      <c r="C12" s="47"/>
      <c r="D12" s="48"/>
      <c r="E12" s="49"/>
      <c r="F12" s="50"/>
      <c r="G12" s="48"/>
      <c r="H12" s="49"/>
      <c r="I12" s="49"/>
      <c r="J12" s="47"/>
      <c r="K12" s="48"/>
      <c r="L12" s="51"/>
      <c r="M12" s="49"/>
      <c r="N12" s="52"/>
      <c r="O12" s="52"/>
      <c r="P12" s="50"/>
      <c r="Q12" s="49"/>
      <c r="R12" s="53"/>
    </row>
    <row r="13" spans="1:18" s="44" customFormat="1" ht="16.05" customHeight="1" x14ac:dyDescent="0.35">
      <c r="A13" s="45">
        <f t="shared" si="0"/>
        <v>43653</v>
      </c>
      <c r="B13" s="46"/>
      <c r="C13" s="47"/>
      <c r="D13" s="48"/>
      <c r="E13" s="49"/>
      <c r="F13" s="50"/>
      <c r="G13" s="48"/>
      <c r="H13" s="49"/>
      <c r="I13" s="49"/>
      <c r="J13" s="47"/>
      <c r="K13" s="48"/>
      <c r="L13" s="51"/>
      <c r="M13" s="49"/>
      <c r="N13" s="52"/>
      <c r="O13" s="52"/>
      <c r="P13" s="50"/>
      <c r="Q13" s="49"/>
      <c r="R13" s="53"/>
    </row>
    <row r="14" spans="1:18" s="44" customFormat="1" ht="16.05" customHeight="1" x14ac:dyDescent="0.35">
      <c r="A14" s="45">
        <f t="shared" si="0"/>
        <v>43654</v>
      </c>
      <c r="B14" s="46"/>
      <c r="C14" s="47"/>
      <c r="D14" s="48"/>
      <c r="E14" s="49"/>
      <c r="F14" s="50"/>
      <c r="G14" s="48"/>
      <c r="H14" s="49"/>
      <c r="I14" s="49"/>
      <c r="J14" s="47"/>
      <c r="K14" s="48"/>
      <c r="L14" s="51"/>
      <c r="M14" s="49"/>
      <c r="N14" s="52"/>
      <c r="O14" s="52"/>
      <c r="P14" s="50"/>
      <c r="Q14" s="49"/>
      <c r="R14" s="53"/>
    </row>
    <row r="15" spans="1:18" s="44" customFormat="1" ht="16.05" customHeight="1" x14ac:dyDescent="0.35">
      <c r="A15" s="45">
        <f t="shared" si="0"/>
        <v>43655</v>
      </c>
      <c r="B15" s="46"/>
      <c r="C15" s="47"/>
      <c r="D15" s="48"/>
      <c r="E15" s="49"/>
      <c r="F15" s="50"/>
      <c r="G15" s="48"/>
      <c r="H15" s="49"/>
      <c r="I15" s="49"/>
      <c r="J15" s="47"/>
      <c r="K15" s="48"/>
      <c r="L15" s="51"/>
      <c r="M15" s="49"/>
      <c r="N15" s="52"/>
      <c r="O15" s="52"/>
      <c r="P15" s="50"/>
      <c r="Q15" s="49"/>
      <c r="R15" s="53"/>
    </row>
    <row r="16" spans="1:18" s="44" customFormat="1" ht="16.05" customHeight="1" x14ac:dyDescent="0.35">
      <c r="A16" s="45">
        <f t="shared" si="0"/>
        <v>43656</v>
      </c>
      <c r="B16" s="46"/>
      <c r="C16" s="47"/>
      <c r="D16" s="48"/>
      <c r="E16" s="49"/>
      <c r="F16" s="50"/>
      <c r="G16" s="48"/>
      <c r="H16" s="49"/>
      <c r="I16" s="49"/>
      <c r="J16" s="47"/>
      <c r="K16" s="48"/>
      <c r="L16" s="51"/>
      <c r="M16" s="49"/>
      <c r="N16" s="52"/>
      <c r="O16" s="52"/>
      <c r="P16" s="50"/>
      <c r="Q16" s="49"/>
      <c r="R16" s="53"/>
    </row>
    <row r="17" spans="1:18" s="44" customFormat="1" ht="16.05" customHeight="1" x14ac:dyDescent="0.35">
      <c r="A17" s="45">
        <f t="shared" si="0"/>
        <v>43657</v>
      </c>
      <c r="B17" s="46"/>
      <c r="C17" s="47"/>
      <c r="D17" s="48"/>
      <c r="E17" s="49"/>
      <c r="F17" s="50"/>
      <c r="G17" s="48"/>
      <c r="H17" s="49"/>
      <c r="I17" s="49"/>
      <c r="J17" s="47"/>
      <c r="K17" s="48"/>
      <c r="L17" s="51"/>
      <c r="M17" s="49"/>
      <c r="N17" s="52"/>
      <c r="O17" s="52"/>
      <c r="P17" s="50"/>
      <c r="Q17" s="49"/>
      <c r="R17" s="53"/>
    </row>
    <row r="18" spans="1:18" s="44" customFormat="1" ht="16.05" customHeight="1" x14ac:dyDescent="0.35">
      <c r="A18" s="45">
        <f t="shared" si="0"/>
        <v>43658</v>
      </c>
      <c r="B18" s="46"/>
      <c r="C18" s="47"/>
      <c r="D18" s="48"/>
      <c r="E18" s="49"/>
      <c r="F18" s="50"/>
      <c r="G18" s="48"/>
      <c r="H18" s="49"/>
      <c r="I18" s="49"/>
      <c r="J18" s="47"/>
      <c r="K18" s="48"/>
      <c r="L18" s="51"/>
      <c r="M18" s="49"/>
      <c r="N18" s="52"/>
      <c r="O18" s="52"/>
      <c r="P18" s="50"/>
      <c r="Q18" s="49"/>
      <c r="R18" s="53"/>
    </row>
    <row r="19" spans="1:18" s="44" customFormat="1" ht="16.05" customHeight="1" x14ac:dyDescent="0.35">
      <c r="A19" s="45">
        <f t="shared" si="0"/>
        <v>43659</v>
      </c>
      <c r="B19" s="46"/>
      <c r="C19" s="47"/>
      <c r="D19" s="48"/>
      <c r="E19" s="49"/>
      <c r="F19" s="50"/>
      <c r="G19" s="48"/>
      <c r="H19" s="49"/>
      <c r="I19" s="49"/>
      <c r="J19" s="47"/>
      <c r="K19" s="48"/>
      <c r="L19" s="51"/>
      <c r="M19" s="49"/>
      <c r="N19" s="52"/>
      <c r="O19" s="52"/>
      <c r="P19" s="50"/>
      <c r="Q19" s="49"/>
      <c r="R19" s="53"/>
    </row>
    <row r="20" spans="1:18" s="44" customFormat="1" ht="16.05" customHeight="1" x14ac:dyDescent="0.35">
      <c r="A20" s="45">
        <f t="shared" si="0"/>
        <v>43660</v>
      </c>
      <c r="B20" s="46"/>
      <c r="C20" s="47"/>
      <c r="D20" s="48"/>
      <c r="E20" s="49"/>
      <c r="F20" s="50"/>
      <c r="G20" s="48"/>
      <c r="H20" s="49"/>
      <c r="I20" s="49"/>
      <c r="J20" s="47"/>
      <c r="K20" s="48"/>
      <c r="L20" s="51"/>
      <c r="M20" s="49"/>
      <c r="N20" s="52"/>
      <c r="O20" s="52"/>
      <c r="P20" s="50"/>
      <c r="Q20" s="49"/>
      <c r="R20" s="53"/>
    </row>
    <row r="21" spans="1:18" s="44" customFormat="1" ht="16.05" customHeight="1" x14ac:dyDescent="0.35">
      <c r="A21" s="45">
        <f t="shared" si="0"/>
        <v>43661</v>
      </c>
      <c r="B21" s="46"/>
      <c r="C21" s="47"/>
      <c r="D21" s="48"/>
      <c r="E21" s="49"/>
      <c r="F21" s="50"/>
      <c r="G21" s="48"/>
      <c r="H21" s="49"/>
      <c r="I21" s="49"/>
      <c r="J21" s="47"/>
      <c r="K21" s="48"/>
      <c r="L21" s="51"/>
      <c r="M21" s="49"/>
      <c r="N21" s="52"/>
      <c r="O21" s="52"/>
      <c r="P21" s="50"/>
      <c r="Q21" s="49"/>
      <c r="R21" s="53"/>
    </row>
    <row r="22" spans="1:18" s="44" customFormat="1" ht="16.05" customHeight="1" x14ac:dyDescent="0.35">
      <c r="A22" s="45">
        <f t="shared" si="0"/>
        <v>43662</v>
      </c>
      <c r="B22" s="46"/>
      <c r="C22" s="47"/>
      <c r="D22" s="48"/>
      <c r="E22" s="49"/>
      <c r="F22" s="50"/>
      <c r="G22" s="48"/>
      <c r="H22" s="49"/>
      <c r="I22" s="49"/>
      <c r="J22" s="47"/>
      <c r="K22" s="48"/>
      <c r="L22" s="51"/>
      <c r="M22" s="49"/>
      <c r="N22" s="52"/>
      <c r="O22" s="52"/>
      <c r="P22" s="50"/>
      <c r="Q22" s="49"/>
      <c r="R22" s="53"/>
    </row>
    <row r="23" spans="1:18" s="44" customFormat="1" ht="16.05" customHeight="1" x14ac:dyDescent="0.35">
      <c r="A23" s="45">
        <f t="shared" si="0"/>
        <v>43663</v>
      </c>
      <c r="B23" s="46"/>
      <c r="C23" s="47"/>
      <c r="D23" s="48"/>
      <c r="E23" s="49"/>
      <c r="F23" s="50"/>
      <c r="G23" s="48"/>
      <c r="H23" s="49"/>
      <c r="I23" s="49"/>
      <c r="J23" s="47"/>
      <c r="K23" s="48"/>
      <c r="L23" s="51"/>
      <c r="M23" s="49"/>
      <c r="N23" s="52"/>
      <c r="O23" s="52"/>
      <c r="P23" s="50"/>
      <c r="Q23" s="49"/>
      <c r="R23" s="53"/>
    </row>
    <row r="24" spans="1:18" s="44" customFormat="1" ht="16.05" customHeight="1" x14ac:dyDescent="0.35">
      <c r="A24" s="45">
        <f t="shared" si="0"/>
        <v>43664</v>
      </c>
      <c r="B24" s="46"/>
      <c r="C24" s="47"/>
      <c r="D24" s="48"/>
      <c r="E24" s="49"/>
      <c r="F24" s="50"/>
      <c r="G24" s="48"/>
      <c r="H24" s="49"/>
      <c r="I24" s="49"/>
      <c r="J24" s="47"/>
      <c r="K24" s="48"/>
      <c r="L24" s="51"/>
      <c r="M24" s="49"/>
      <c r="N24" s="52"/>
      <c r="O24" s="52"/>
      <c r="P24" s="50"/>
      <c r="Q24" s="49"/>
      <c r="R24" s="53"/>
    </row>
    <row r="25" spans="1:18" s="44" customFormat="1" ht="16.05" customHeight="1" x14ac:dyDescent="0.35">
      <c r="A25" s="45">
        <f t="shared" si="0"/>
        <v>43665</v>
      </c>
      <c r="B25" s="46"/>
      <c r="C25" s="47"/>
      <c r="D25" s="48"/>
      <c r="E25" s="49"/>
      <c r="F25" s="50"/>
      <c r="G25" s="48"/>
      <c r="H25" s="49"/>
      <c r="I25" s="49"/>
      <c r="J25" s="47"/>
      <c r="K25" s="48"/>
      <c r="L25" s="51"/>
      <c r="M25" s="49"/>
      <c r="N25" s="52"/>
      <c r="O25" s="52"/>
      <c r="P25" s="50"/>
      <c r="Q25" s="49"/>
      <c r="R25" s="53"/>
    </row>
    <row r="26" spans="1:18" s="44" customFormat="1" ht="16.05" customHeight="1" x14ac:dyDescent="0.35">
      <c r="A26" s="45">
        <f t="shared" si="0"/>
        <v>43666</v>
      </c>
      <c r="B26" s="46"/>
      <c r="C26" s="47"/>
      <c r="D26" s="48"/>
      <c r="E26" s="49"/>
      <c r="F26" s="50"/>
      <c r="G26" s="48"/>
      <c r="H26" s="49"/>
      <c r="I26" s="49"/>
      <c r="J26" s="47"/>
      <c r="K26" s="48"/>
      <c r="L26" s="51"/>
      <c r="M26" s="49"/>
      <c r="N26" s="52"/>
      <c r="O26" s="52"/>
      <c r="P26" s="50"/>
      <c r="Q26" s="49"/>
      <c r="R26" s="53"/>
    </row>
    <row r="27" spans="1:18" s="44" customFormat="1" ht="16.05" customHeight="1" x14ac:dyDescent="0.35">
      <c r="A27" s="45">
        <f t="shared" si="0"/>
        <v>43667</v>
      </c>
      <c r="B27" s="46"/>
      <c r="C27" s="47"/>
      <c r="D27" s="48"/>
      <c r="E27" s="49"/>
      <c r="F27" s="50"/>
      <c r="G27" s="48"/>
      <c r="H27" s="49"/>
      <c r="I27" s="49"/>
      <c r="J27" s="47"/>
      <c r="K27" s="48"/>
      <c r="L27" s="51"/>
      <c r="M27" s="49"/>
      <c r="N27" s="52"/>
      <c r="O27" s="52"/>
      <c r="P27" s="50"/>
      <c r="Q27" s="49"/>
      <c r="R27" s="53"/>
    </row>
    <row r="28" spans="1:18" s="44" customFormat="1" ht="16.05" customHeight="1" x14ac:dyDescent="0.35">
      <c r="A28" s="45">
        <f t="shared" si="0"/>
        <v>43668</v>
      </c>
      <c r="B28" s="46"/>
      <c r="C28" s="47"/>
      <c r="D28" s="48"/>
      <c r="E28" s="49"/>
      <c r="F28" s="50"/>
      <c r="G28" s="48"/>
      <c r="H28" s="49"/>
      <c r="I28" s="49"/>
      <c r="J28" s="47"/>
      <c r="K28" s="48"/>
      <c r="L28" s="51"/>
      <c r="M28" s="49"/>
      <c r="N28" s="52"/>
      <c r="O28" s="52"/>
      <c r="P28" s="50"/>
      <c r="Q28" s="49"/>
      <c r="R28" s="53"/>
    </row>
    <row r="29" spans="1:18" s="44" customFormat="1" ht="16.05" customHeight="1" x14ac:dyDescent="0.35">
      <c r="A29" s="45">
        <f t="shared" si="0"/>
        <v>43669</v>
      </c>
      <c r="B29" s="46"/>
      <c r="C29" s="47"/>
      <c r="D29" s="48"/>
      <c r="E29" s="49"/>
      <c r="F29" s="50"/>
      <c r="G29" s="48"/>
      <c r="H29" s="49"/>
      <c r="I29" s="49"/>
      <c r="J29" s="47"/>
      <c r="K29" s="48"/>
      <c r="L29" s="51"/>
      <c r="M29" s="49"/>
      <c r="N29" s="52"/>
      <c r="O29" s="52"/>
      <c r="P29" s="50"/>
      <c r="Q29" s="49"/>
      <c r="R29" s="53"/>
    </row>
    <row r="30" spans="1:18" s="44" customFormat="1" ht="16.05" customHeight="1" x14ac:dyDescent="0.35">
      <c r="A30" s="45">
        <f t="shared" si="0"/>
        <v>43670</v>
      </c>
      <c r="B30" s="46"/>
      <c r="C30" s="47"/>
      <c r="D30" s="48"/>
      <c r="E30" s="49"/>
      <c r="F30" s="50"/>
      <c r="G30" s="48"/>
      <c r="H30" s="49"/>
      <c r="I30" s="49"/>
      <c r="J30" s="47"/>
      <c r="K30" s="48"/>
      <c r="L30" s="51"/>
      <c r="M30" s="49"/>
      <c r="N30" s="52"/>
      <c r="O30" s="52"/>
      <c r="P30" s="50"/>
      <c r="Q30" s="49"/>
      <c r="R30" s="53"/>
    </row>
    <row r="31" spans="1:18" s="44" customFormat="1" ht="16.05" customHeight="1" x14ac:dyDescent="0.35">
      <c r="A31" s="45">
        <f t="shared" si="0"/>
        <v>43671</v>
      </c>
      <c r="B31" s="46"/>
      <c r="C31" s="47"/>
      <c r="D31" s="48"/>
      <c r="E31" s="49"/>
      <c r="F31" s="50"/>
      <c r="G31" s="48"/>
      <c r="H31" s="49"/>
      <c r="I31" s="49"/>
      <c r="J31" s="47"/>
      <c r="K31" s="48"/>
      <c r="L31" s="51"/>
      <c r="M31" s="49"/>
      <c r="N31" s="52"/>
      <c r="O31" s="52"/>
      <c r="P31" s="50"/>
      <c r="Q31" s="49"/>
      <c r="R31" s="53"/>
    </row>
    <row r="32" spans="1:18" s="44" customFormat="1" ht="16.05" customHeight="1" x14ac:dyDescent="0.35">
      <c r="A32" s="45">
        <f t="shared" si="0"/>
        <v>43672</v>
      </c>
      <c r="B32" s="46"/>
      <c r="C32" s="47"/>
      <c r="D32" s="48"/>
      <c r="E32" s="49"/>
      <c r="F32" s="50"/>
      <c r="G32" s="48"/>
      <c r="H32" s="49"/>
      <c r="I32" s="49"/>
      <c r="J32" s="47"/>
      <c r="K32" s="48"/>
      <c r="L32" s="51"/>
      <c r="M32" s="49"/>
      <c r="N32" s="52"/>
      <c r="O32" s="52"/>
      <c r="P32" s="50"/>
      <c r="Q32" s="49"/>
      <c r="R32" s="53"/>
    </row>
    <row r="33" spans="1:18" s="44" customFormat="1" ht="16.05" customHeight="1" x14ac:dyDescent="0.35">
      <c r="A33" s="45">
        <f t="shared" si="0"/>
        <v>43673</v>
      </c>
      <c r="B33" s="46"/>
      <c r="C33" s="47"/>
      <c r="D33" s="48"/>
      <c r="E33" s="49"/>
      <c r="F33" s="50"/>
      <c r="G33" s="48"/>
      <c r="H33" s="49"/>
      <c r="I33" s="49"/>
      <c r="J33" s="47"/>
      <c r="K33" s="48"/>
      <c r="L33" s="51"/>
      <c r="M33" s="49"/>
      <c r="N33" s="52"/>
      <c r="O33" s="52"/>
      <c r="P33" s="50"/>
      <c r="Q33" s="49"/>
      <c r="R33" s="53"/>
    </row>
    <row r="34" spans="1:18" s="44" customFormat="1" ht="16.05" customHeight="1" x14ac:dyDescent="0.35">
      <c r="A34" s="45">
        <f t="shared" si="0"/>
        <v>43674</v>
      </c>
      <c r="B34" s="46"/>
      <c r="C34" s="47"/>
      <c r="D34" s="48"/>
      <c r="E34" s="49"/>
      <c r="F34" s="50"/>
      <c r="G34" s="48"/>
      <c r="H34" s="49"/>
      <c r="I34" s="49"/>
      <c r="J34" s="47"/>
      <c r="K34" s="48"/>
      <c r="L34" s="51"/>
      <c r="M34" s="49"/>
      <c r="N34" s="52"/>
      <c r="O34" s="52"/>
      <c r="P34" s="50"/>
      <c r="Q34" s="49"/>
      <c r="R34" s="53"/>
    </row>
    <row r="35" spans="1:18" s="44" customFormat="1" ht="16.05" customHeight="1" x14ac:dyDescent="0.35">
      <c r="A35" s="45">
        <f t="shared" si="0"/>
        <v>43675</v>
      </c>
      <c r="B35" s="46"/>
      <c r="C35" s="47"/>
      <c r="D35" s="48"/>
      <c r="E35" s="49"/>
      <c r="F35" s="50"/>
      <c r="G35" s="48"/>
      <c r="H35" s="49"/>
      <c r="I35" s="49"/>
      <c r="J35" s="47"/>
      <c r="K35" s="48"/>
      <c r="L35" s="51"/>
      <c r="M35" s="49"/>
      <c r="N35" s="52"/>
      <c r="O35" s="52"/>
      <c r="P35" s="50"/>
      <c r="Q35" s="49"/>
      <c r="R35" s="53"/>
    </row>
    <row r="36" spans="1:18" s="44" customFormat="1" ht="16.05" customHeight="1" x14ac:dyDescent="0.35">
      <c r="A36" s="45">
        <f t="shared" si="0"/>
        <v>43676</v>
      </c>
      <c r="B36" s="46"/>
      <c r="C36" s="47"/>
      <c r="D36" s="48"/>
      <c r="E36" s="49"/>
      <c r="F36" s="50"/>
      <c r="G36" s="48"/>
      <c r="H36" s="49"/>
      <c r="I36" s="49"/>
      <c r="J36" s="47"/>
      <c r="K36" s="48"/>
      <c r="L36" s="51"/>
      <c r="M36" s="49"/>
      <c r="N36" s="52"/>
      <c r="O36" s="52"/>
      <c r="P36" s="50"/>
      <c r="Q36" s="49"/>
      <c r="R36" s="53"/>
    </row>
    <row r="37" spans="1:18" s="44" customFormat="1" ht="16.05" customHeight="1" thickBot="1" x14ac:dyDescent="0.4">
      <c r="A37" s="54">
        <f t="shared" si="0"/>
        <v>43677</v>
      </c>
      <c r="B37" s="55"/>
      <c r="C37" s="56"/>
      <c r="D37" s="57"/>
      <c r="E37" s="58"/>
      <c r="F37" s="59"/>
      <c r="G37" s="57"/>
      <c r="H37" s="58"/>
      <c r="I37" s="58"/>
      <c r="J37" s="56"/>
      <c r="K37" s="57"/>
      <c r="L37" s="60"/>
      <c r="M37" s="58"/>
      <c r="N37" s="61"/>
      <c r="O37" s="61"/>
      <c r="P37" s="59"/>
      <c r="Q37" s="58"/>
      <c r="R37" s="62"/>
    </row>
    <row r="38" spans="1:18" ht="6.75" customHeight="1" thickBot="1" x14ac:dyDescent="0.45"/>
    <row r="39" spans="1:18" ht="19.5" customHeight="1" thickTop="1" thickBot="1" x14ac:dyDescent="0.5">
      <c r="A39" s="64" t="s">
        <v>24</v>
      </c>
      <c r="B39" s="65" t="str">
        <f>IF(COUNT(B7:B37)&lt;1,"",SUM(B7:B37))</f>
        <v/>
      </c>
      <c r="C39" s="65" t="str">
        <f>IF(COUNT(C7:C37)&lt;1,"",SUM(C7:C37))</f>
        <v/>
      </c>
      <c r="D39" s="66" t="str">
        <f>IF(COUNT(D7:D37)&lt;1,"",SUM(D7:D37))</f>
        <v/>
      </c>
      <c r="E39" s="67" t="str">
        <f>IF(COUNT(E7:E37)&lt;1,"",SUM(E7:E37))</f>
        <v/>
      </c>
      <c r="F39" s="68"/>
      <c r="G39" s="65" t="str">
        <f t="shared" ref="G39:O39" si="1">IF(COUNT(G7:G37)&lt;1,"",SUM(G7:G37))</f>
        <v/>
      </c>
      <c r="H39" s="67" t="str">
        <f t="shared" si="1"/>
        <v/>
      </c>
      <c r="I39" s="69" t="str">
        <f t="shared" si="1"/>
        <v/>
      </c>
      <c r="J39" s="65" t="str">
        <f t="shared" si="1"/>
        <v/>
      </c>
      <c r="K39" s="66" t="str">
        <f t="shared" si="1"/>
        <v/>
      </c>
      <c r="L39" s="69" t="str">
        <f t="shared" si="1"/>
        <v/>
      </c>
      <c r="M39" s="67" t="str">
        <f t="shared" si="1"/>
        <v/>
      </c>
      <c r="N39" s="70" t="str">
        <f t="shared" si="1"/>
        <v/>
      </c>
      <c r="O39" s="70" t="str">
        <f t="shared" si="1"/>
        <v/>
      </c>
      <c r="P39" s="71"/>
      <c r="Q39" s="70" t="str">
        <f>IF(COUNT(Q7:Q37)&lt;1,"",SUM(Q7:Q37))</f>
        <v/>
      </c>
      <c r="R39" s="130" t="str">
        <f>IF(COUNT(C39:Q39)&lt;1,"",SUM(C39:Q39))</f>
        <v/>
      </c>
    </row>
  </sheetData>
  <sheetProtection sheet="1" objects="1" scenarios="1"/>
  <mergeCells count="14">
    <mergeCell ref="L6:M6"/>
    <mergeCell ref="A2:A6"/>
    <mergeCell ref="C2:H2"/>
    <mergeCell ref="J2:M2"/>
    <mergeCell ref="P3:Q3"/>
    <mergeCell ref="F3:H3"/>
    <mergeCell ref="G6:H6"/>
    <mergeCell ref="C3:E3"/>
    <mergeCell ref="J4:K4"/>
    <mergeCell ref="J5:K5"/>
    <mergeCell ref="J6:K6"/>
    <mergeCell ref="J3:M3"/>
    <mergeCell ref="L4:M4"/>
    <mergeCell ref="L5:M5"/>
  </mergeCells>
  <phoneticPr fontId="1" type="noConversion"/>
  <conditionalFormatting sqref="A7:A37">
    <cfRule type="expression" dxfId="5" priority="1" stopIfTrue="1">
      <formula>OR(WEEKDAY(A7)=1,WEEKDAY(A7)=7)</formula>
    </cfRule>
  </conditionalFormatting>
  <pageMargins left="0.35433070866141736" right="0.27559055118110237" top="0.39370078740157483" bottom="0.15748031496062992" header="0.31496062992125984" footer="0.15748031496062992"/>
  <pageSetup paperSize="9" scale="78" orientation="landscape" r:id="rId1"/>
  <headerFooter alignWithMargins="0">
    <oddHeader xml:space="preserve">&amp;C&amp;"Calibri,Standard"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Diagramme</vt:lpstr>
      </vt:variant>
      <vt:variant>
        <vt:i4>3</vt:i4>
      </vt:variant>
    </vt:vector>
  </HeadingPairs>
  <TitlesOfParts>
    <vt:vector size="20" baseType="lpstr">
      <vt:lpstr>Information</vt:lpstr>
      <vt:lpstr>Jan-Bsp</vt:lpstr>
      <vt:lpstr>Jan</vt:lpstr>
      <vt:lpstr>Feb</vt:lpstr>
      <vt:lpstr>Mär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Jahresstatistik</vt:lpstr>
      <vt:lpstr>Statistik_ohne</vt:lpstr>
      <vt:lpstr>Statistik_mit</vt:lpstr>
      <vt:lpstr>Zeitumfang</vt:lpstr>
      <vt:lpstr>Monatsvergleich</vt:lpstr>
      <vt:lpstr>Monatsvergleich_Div</vt:lpstr>
    </vt:vector>
  </TitlesOfParts>
  <Company>lasti spite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Einfaches Trainingstagebuch</dc:title>
  <dc:creator>Jürg Lippuner</dc:creator>
  <cp:lastModifiedBy>Jürg Lippuner</cp:lastModifiedBy>
  <cp:lastPrinted>2019-04-13T07:51:33Z</cp:lastPrinted>
  <dcterms:created xsi:type="dcterms:W3CDTF">2004-06-16T19:09:19Z</dcterms:created>
  <dcterms:modified xsi:type="dcterms:W3CDTF">2019-04-13T08:01:48Z</dcterms:modified>
</cp:coreProperties>
</file>